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<sst xmlns="http://schemas.openxmlformats.org/spreadsheetml/2006/main" count="123" uniqueCount="72">
  <si>
    <t>Rady Miejskiej w Opatowie</t>
  </si>
  <si>
    <t>w złotych</t>
  </si>
  <si>
    <t>Lp.</t>
  </si>
  <si>
    <t>Dział</t>
  </si>
  <si>
    <t>Rozdz.</t>
  </si>
  <si>
    <t>Nazwa przedsięwzięcia</t>
  </si>
  <si>
    <t>Łączne nakłady finansowe</t>
  </si>
  <si>
    <t>Planowane wydatki</t>
  </si>
  <si>
    <t>Jednostka org. realizująca zadanie lub koordynująca program</t>
  </si>
  <si>
    <t>w tym źródła finansowania</t>
  </si>
  <si>
    <t>dochody własne jst</t>
  </si>
  <si>
    <t>kredyty
i pożyczki</t>
  </si>
  <si>
    <t>w tym:</t>
  </si>
  <si>
    <t>dotacje i środki pochodzące z innych  źr.*</t>
  </si>
  <si>
    <t>środki wymienione
w art. 5 ust. 1 pkt 2 i 3 u.f.p.</t>
  </si>
  <si>
    <t>kredyty i pożyczki podlegające zwrotowi ze środków art.5 ust.1 pkt 2 u.f.p.</t>
  </si>
  <si>
    <t>Wydatki bieżące</t>
  </si>
  <si>
    <t>Wydatki majątkowe</t>
  </si>
  <si>
    <t xml:space="preserve">A.      
B.
C.
D. </t>
  </si>
  <si>
    <t>Urząd Miasta i Gminy w Opatowie</t>
  </si>
  <si>
    <t>600 16</t>
  </si>
  <si>
    <t>Ogółem</t>
  </si>
  <si>
    <t>x</t>
  </si>
  <si>
    <t>* Wybrać odpowiednie oznaczenie źródła finansowania:</t>
  </si>
  <si>
    <t>A. Środki pozyskane z innych źródeł - Comenius</t>
  </si>
  <si>
    <t>B. Środki i dotacje otrzymane od innych jst oraz innych jednostek zaliczanych do sektora finansów publicznych</t>
  </si>
  <si>
    <t>C. Środki z budżetu krajowego</t>
  </si>
  <si>
    <t>D. Inne źródła - wpłaty mieszkańców Gminy</t>
  </si>
  <si>
    <t>700 05</t>
  </si>
  <si>
    <t>900 95</t>
  </si>
  <si>
    <t>Zwalczanie barszczu Sosnowskiego na terenie Gminy Opatów</t>
  </si>
  <si>
    <t>900 01</t>
  </si>
  <si>
    <t>801 13</t>
  </si>
  <si>
    <t>Dowożenie uczniów do szkół</t>
  </si>
  <si>
    <t>900 02</t>
  </si>
  <si>
    <t>Unieszkodliwianie odpadów komunalnych</t>
  </si>
  <si>
    <t>600</t>
  </si>
  <si>
    <t>900 03</t>
  </si>
  <si>
    <t>Zimowe utrzymanie dróg - teren gminy</t>
  </si>
  <si>
    <t>Limity wydatków na wieloletnie przedsięwzięcia planowane do poniesienia w 2017 roku</t>
  </si>
  <si>
    <t>rok budżetowy 2017 (8+9+10+11)</t>
  </si>
  <si>
    <t>801 95</t>
  </si>
  <si>
    <t>Przebudowa dróg gminnych - droga nr 358105T Gojców Włostów</t>
  </si>
  <si>
    <t>Przebudowa dróg gminnych - droga nr 358107T Strzyżowice ul.Plasia</t>
  </si>
  <si>
    <t>Przebudowa dróg gminnych - droga nr 358127T Aleksandrów Murowaniec</t>
  </si>
  <si>
    <t>010 10</t>
  </si>
  <si>
    <t>010 95</t>
  </si>
  <si>
    <t>700 95</t>
  </si>
  <si>
    <t>Budowa świetlicy wiejskiej w Czernikowie Opatowskim</t>
  </si>
  <si>
    <t xml:space="preserve">A.  6 300
B.
C.
D. </t>
  </si>
  <si>
    <t>Przebudowa dróg gminnych - droga nr 358003T Strzyżowice - Kobylany etap I</t>
  </si>
  <si>
    <t>720 95</t>
  </si>
  <si>
    <t>e-Świętokrzyskie Budowa Systemu Informacji Przestrzennej Województwa Świętokrzyskiego - trwałość projektu</t>
  </si>
  <si>
    <t>Oczyszczanie ulic miasta</t>
  </si>
  <si>
    <t>Przebudowa i adaptacja budynków przy ul. L.Czarnego 6 i ul. H.Sienkiewicza z przeznaczeniem na mieszkania socjalne</t>
  </si>
  <si>
    <t>Rozszerzenie oferty kulturowej poprzez adaptację i wyposażenie pomieszczeń na cele Biblioteki Publicznej</t>
  </si>
  <si>
    <t>Termomodernizacja budynków użyteczności publicznej</t>
  </si>
  <si>
    <t xml:space="preserve">Rewitalizacja obszaru miasta objętego ochroną konserwatorską </t>
  </si>
  <si>
    <t>Modernizacja oczyszczalni ścieków wraz z rozbudwą sieci wodociągowo - kanalizacyjnej w aglomeracji Opatów</t>
  </si>
  <si>
    <t>Budowa sieci kanlizacyjnej Brzezie - Opatów</t>
  </si>
  <si>
    <t>Budowa przydomowych oczyszczalni ścieków</t>
  </si>
  <si>
    <t>921 20</t>
  </si>
  <si>
    <t>853 95</t>
  </si>
  <si>
    <t>Potencjały - nowe formy kapitału społecznego w gminie Opatów</t>
  </si>
  <si>
    <t>Załącznik  Nr 1</t>
  </si>
  <si>
    <t>851 21</t>
  </si>
  <si>
    <t>Przebudowa, rozbudowa i wyposażenie nieruchomości zabudowanej w Brzeziu w celu utworzenia Zakładu Opiekuńczo Leczniczego - dotacja celowa dla SPZOZ</t>
  </si>
  <si>
    <t>Wykorzystanie zasobów dziedzictwa kulturowego - prace konserwatorskie obiektów wpisanych do ewidencji zabytków</t>
  </si>
  <si>
    <t>Kompleksowa poprawa infrastruktury sportowej i dydaktycznej w placówkach szkolnych Opatowa</t>
  </si>
  <si>
    <t>do Uchwały Nr ………………….</t>
  </si>
  <si>
    <t>z dnia 30 sierpnia 2017 roku</t>
  </si>
  <si>
    <t>Odnawialne Źródła Energii na terenie Gminy Opatów i Gminy Lipnik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</si>
</sst>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 CE"/>
      <family val="2"/>
    </font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6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Fill="1" applyBorder="1" applyAlignment="1">
      <alignment vertical="center"/>
    </xf>
    <xf numFmtId="3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0" fontId="5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40" sqref="A40:D40"/>
    </sheetView>
  </sheetViews>
  <sheetFormatPr defaultColWidth="9.00390625" defaultRowHeight="12.75"/>
  <cols>
    <col min="1" max="1" width="5.625" style="1" customWidth="1"/>
    <col min="2" max="2" width="4.875" style="1" customWidth="1"/>
    <col min="3" max="3" width="6.25390625" style="1" customWidth="1"/>
    <col min="4" max="4" width="20.25390625" style="1" customWidth="1"/>
    <col min="5" max="5" width="9.875" style="1" customWidth="1"/>
    <col min="6" max="6" width="11.25390625" style="1" customWidth="1"/>
    <col min="7" max="7" width="8.75390625" style="1" customWidth="1"/>
    <col min="8" max="8" width="9.00390625" style="1" customWidth="1"/>
    <col min="9" max="9" width="10.00390625" style="1" customWidth="1"/>
    <col min="10" max="10" width="11.125" style="1" customWidth="1"/>
    <col min="11" max="11" width="11.00390625" style="1" customWidth="1"/>
    <col min="12" max="12" width="11.875" style="1" customWidth="1"/>
    <col min="13" max="16384" width="9.125" style="1" customWidth="1"/>
  </cols>
  <sheetData>
    <row r="1" spans="9:12" ht="12.75">
      <c r="I1" s="23" t="s">
        <v>64</v>
      </c>
      <c r="J1" s="23"/>
      <c r="K1" s="23"/>
      <c r="L1" s="23"/>
    </row>
    <row r="2" spans="9:12" ht="12.75">
      <c r="I2" s="23" t="s">
        <v>69</v>
      </c>
      <c r="J2" s="23"/>
      <c r="K2" s="23"/>
      <c r="L2" s="23"/>
    </row>
    <row r="3" spans="9:12" ht="12.75">
      <c r="I3" s="23" t="s">
        <v>0</v>
      </c>
      <c r="J3" s="23"/>
      <c r="K3" s="23"/>
      <c r="L3" s="23"/>
    </row>
    <row r="4" spans="9:12" ht="12.75">
      <c r="I4" s="23" t="s">
        <v>70</v>
      </c>
      <c r="J4" s="23"/>
      <c r="K4" s="23"/>
      <c r="L4" s="23"/>
    </row>
    <row r="6" spans="1:12" ht="18.75" customHeight="1">
      <c r="A6" s="24" t="s">
        <v>39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 t="s">
        <v>1</v>
      </c>
    </row>
    <row r="8" spans="1:12" ht="19.5" customHeight="1">
      <c r="A8" s="22" t="s">
        <v>2</v>
      </c>
      <c r="B8" s="22" t="s">
        <v>3</v>
      </c>
      <c r="C8" s="22" t="s">
        <v>4</v>
      </c>
      <c r="D8" s="25" t="s">
        <v>5</v>
      </c>
      <c r="E8" s="25" t="s">
        <v>6</v>
      </c>
      <c r="F8" s="30" t="s">
        <v>7</v>
      </c>
      <c r="G8" s="30"/>
      <c r="H8" s="30"/>
      <c r="I8" s="30"/>
      <c r="J8" s="30"/>
      <c r="K8" s="30"/>
      <c r="L8" s="25" t="s">
        <v>8</v>
      </c>
    </row>
    <row r="9" spans="1:12" ht="19.5" customHeight="1">
      <c r="A9" s="22"/>
      <c r="B9" s="22"/>
      <c r="C9" s="22"/>
      <c r="D9" s="25"/>
      <c r="E9" s="25"/>
      <c r="F9" s="29" t="s">
        <v>40</v>
      </c>
      <c r="G9" s="25" t="s">
        <v>9</v>
      </c>
      <c r="H9" s="25"/>
      <c r="I9" s="25"/>
      <c r="J9" s="25"/>
      <c r="K9" s="25"/>
      <c r="L9" s="25"/>
    </row>
    <row r="10" spans="1:12" ht="19.5" customHeight="1">
      <c r="A10" s="22"/>
      <c r="B10" s="22"/>
      <c r="C10" s="22"/>
      <c r="D10" s="25"/>
      <c r="E10" s="25"/>
      <c r="F10" s="29"/>
      <c r="G10" s="25" t="s">
        <v>10</v>
      </c>
      <c r="H10" s="27" t="s">
        <v>11</v>
      </c>
      <c r="I10" s="4" t="s">
        <v>12</v>
      </c>
      <c r="J10" s="25" t="s">
        <v>13</v>
      </c>
      <c r="K10" s="27" t="s">
        <v>14</v>
      </c>
      <c r="L10" s="25"/>
    </row>
    <row r="11" spans="1:12" ht="29.25" customHeight="1">
      <c r="A11" s="22"/>
      <c r="B11" s="22"/>
      <c r="C11" s="22"/>
      <c r="D11" s="25"/>
      <c r="E11" s="25"/>
      <c r="F11" s="29"/>
      <c r="G11" s="25"/>
      <c r="H11" s="25"/>
      <c r="I11" s="28" t="s">
        <v>15</v>
      </c>
      <c r="J11" s="25"/>
      <c r="K11" s="25"/>
      <c r="L11" s="25"/>
    </row>
    <row r="12" spans="1:12" ht="19.5" customHeight="1">
      <c r="A12" s="22"/>
      <c r="B12" s="22"/>
      <c r="C12" s="22"/>
      <c r="D12" s="25"/>
      <c r="E12" s="25"/>
      <c r="F12" s="29"/>
      <c r="G12" s="25"/>
      <c r="H12" s="25"/>
      <c r="I12" s="28"/>
      <c r="J12" s="25"/>
      <c r="K12" s="25"/>
      <c r="L12" s="25"/>
    </row>
    <row r="13" spans="1:12" ht="56.25" customHeight="1">
      <c r="A13" s="22"/>
      <c r="B13" s="22"/>
      <c r="C13" s="22"/>
      <c r="D13" s="25"/>
      <c r="E13" s="25"/>
      <c r="F13" s="29"/>
      <c r="G13" s="25"/>
      <c r="H13" s="25"/>
      <c r="I13" s="28"/>
      <c r="J13" s="25"/>
      <c r="K13" s="25"/>
      <c r="L13" s="25"/>
    </row>
    <row r="14" spans="1:12" ht="7.5" customHeight="1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  <c r="K14" s="5">
        <v>11</v>
      </c>
      <c r="L14" s="5">
        <v>12</v>
      </c>
    </row>
    <row r="15" spans="1:13" ht="18.75" customHeight="1">
      <c r="A15" s="26" t="s">
        <v>16</v>
      </c>
      <c r="B15" s="26"/>
      <c r="C15" s="26"/>
      <c r="D15" s="26"/>
      <c r="E15" s="6">
        <f>SUM(E16:E22)</f>
        <v>4934833</v>
      </c>
      <c r="F15" s="6">
        <f aca="true" t="shared" si="0" ref="F15:K15">SUM(F16:F22)</f>
        <v>2216729</v>
      </c>
      <c r="G15" s="6">
        <f t="shared" si="0"/>
        <v>2150587</v>
      </c>
      <c r="H15" s="6">
        <f t="shared" si="0"/>
        <v>0</v>
      </c>
      <c r="I15" s="6">
        <f t="shared" si="0"/>
        <v>0</v>
      </c>
      <c r="J15" s="6">
        <f>6300</f>
        <v>6300</v>
      </c>
      <c r="K15" s="6">
        <f t="shared" si="0"/>
        <v>59842</v>
      </c>
      <c r="L15" s="6"/>
      <c r="M15" s="7"/>
    </row>
    <row r="16" spans="1:12" ht="45" customHeight="1">
      <c r="A16" s="14">
        <v>1</v>
      </c>
      <c r="B16" s="17" t="s">
        <v>36</v>
      </c>
      <c r="C16" s="17" t="s">
        <v>20</v>
      </c>
      <c r="D16" s="13" t="s">
        <v>38</v>
      </c>
      <c r="E16" s="15">
        <f>250000+70000</f>
        <v>320000</v>
      </c>
      <c r="F16" s="11">
        <f>G16+H16+I16+K16</f>
        <v>250000</v>
      </c>
      <c r="G16" s="11">
        <v>250000</v>
      </c>
      <c r="H16" s="11"/>
      <c r="I16" s="11"/>
      <c r="J16" s="12" t="s">
        <v>18</v>
      </c>
      <c r="K16" s="16">
        <v>0</v>
      </c>
      <c r="L16" s="13" t="s">
        <v>19</v>
      </c>
    </row>
    <row r="17" spans="1:12" ht="71.25" customHeight="1">
      <c r="A17" s="14">
        <v>2</v>
      </c>
      <c r="B17" s="14">
        <v>720</v>
      </c>
      <c r="C17" s="14" t="s">
        <v>51</v>
      </c>
      <c r="D17" s="13" t="s">
        <v>52</v>
      </c>
      <c r="E17" s="15">
        <v>29300</v>
      </c>
      <c r="F17" s="11">
        <f>G17+H17+I17+K17</f>
        <v>20000</v>
      </c>
      <c r="G17" s="11">
        <v>20000</v>
      </c>
      <c r="H17" s="11">
        <v>0</v>
      </c>
      <c r="I17" s="11">
        <v>0</v>
      </c>
      <c r="J17" s="12" t="s">
        <v>18</v>
      </c>
      <c r="K17" s="11">
        <v>0</v>
      </c>
      <c r="L17" s="13" t="s">
        <v>19</v>
      </c>
    </row>
    <row r="18" spans="1:12" ht="48.75" customHeight="1">
      <c r="A18" s="14">
        <v>3</v>
      </c>
      <c r="B18" s="14">
        <v>801</v>
      </c>
      <c r="C18" s="14" t="s">
        <v>32</v>
      </c>
      <c r="D18" s="13" t="s">
        <v>33</v>
      </c>
      <c r="E18" s="15">
        <f>634200+194000</f>
        <v>828200</v>
      </c>
      <c r="F18" s="11">
        <f>G18+H18+I18+K18</f>
        <v>634200</v>
      </c>
      <c r="G18" s="11">
        <v>634200</v>
      </c>
      <c r="H18" s="11">
        <v>0</v>
      </c>
      <c r="I18" s="11">
        <v>0</v>
      </c>
      <c r="J18" s="12" t="s">
        <v>18</v>
      </c>
      <c r="K18" s="11">
        <v>0</v>
      </c>
      <c r="L18" s="13" t="s">
        <v>19</v>
      </c>
    </row>
    <row r="19" spans="1:14" ht="48.75" customHeight="1">
      <c r="A19" s="19">
        <v>4</v>
      </c>
      <c r="B19" s="19">
        <v>853</v>
      </c>
      <c r="C19" s="19" t="s">
        <v>62</v>
      </c>
      <c r="D19" s="20" t="s">
        <v>63</v>
      </c>
      <c r="E19" s="15">
        <f>F19</f>
        <v>61675</v>
      </c>
      <c r="F19" s="15">
        <f>G19+K19</f>
        <v>61675</v>
      </c>
      <c r="G19" s="15">
        <f>1239+594</f>
        <v>1833</v>
      </c>
      <c r="H19" s="15">
        <v>0</v>
      </c>
      <c r="I19" s="15">
        <v>0</v>
      </c>
      <c r="J19" s="21" t="s">
        <v>18</v>
      </c>
      <c r="K19" s="15">
        <f>40054+19788</f>
        <v>59842</v>
      </c>
      <c r="L19" s="20" t="s">
        <v>19</v>
      </c>
      <c r="N19" s="18"/>
    </row>
    <row r="20" spans="1:12" ht="48.75" customHeight="1">
      <c r="A20" s="14">
        <v>5</v>
      </c>
      <c r="B20" s="14">
        <v>900</v>
      </c>
      <c r="C20" s="14" t="s">
        <v>34</v>
      </c>
      <c r="D20" s="13" t="s">
        <v>35</v>
      </c>
      <c r="E20" s="15">
        <f>1160854+3000+1200000+1200000</f>
        <v>3563854</v>
      </c>
      <c r="F20" s="11">
        <f>G20+H20+I20+K20</f>
        <v>1163854</v>
      </c>
      <c r="G20" s="11">
        <f>1160854+3000</f>
        <v>1163854</v>
      </c>
      <c r="H20" s="11">
        <v>0</v>
      </c>
      <c r="I20" s="11">
        <v>0</v>
      </c>
      <c r="J20" s="12" t="s">
        <v>18</v>
      </c>
      <c r="K20" s="11">
        <v>0</v>
      </c>
      <c r="L20" s="13" t="s">
        <v>19</v>
      </c>
    </row>
    <row r="21" spans="1:12" ht="48.75" customHeight="1">
      <c r="A21" s="14">
        <v>6</v>
      </c>
      <c r="B21" s="14">
        <v>900</v>
      </c>
      <c r="C21" s="14" t="s">
        <v>37</v>
      </c>
      <c r="D21" s="13" t="s">
        <v>53</v>
      </c>
      <c r="E21" s="15">
        <v>110000</v>
      </c>
      <c r="F21" s="11">
        <f>G21+H21+I21+K21</f>
        <v>80000</v>
      </c>
      <c r="G21" s="11">
        <v>80000</v>
      </c>
      <c r="H21" s="11">
        <v>0</v>
      </c>
      <c r="I21" s="11">
        <v>0</v>
      </c>
      <c r="J21" s="12" t="s">
        <v>18</v>
      </c>
      <c r="K21" s="11">
        <v>0</v>
      </c>
      <c r="L21" s="13" t="s">
        <v>19</v>
      </c>
    </row>
    <row r="22" spans="1:12" ht="51" customHeight="1">
      <c r="A22" s="14">
        <v>7</v>
      </c>
      <c r="B22" s="14">
        <v>900</v>
      </c>
      <c r="C22" s="14" t="s">
        <v>29</v>
      </c>
      <c r="D22" s="13" t="s">
        <v>30</v>
      </c>
      <c r="E22" s="15">
        <v>21804</v>
      </c>
      <c r="F22" s="11">
        <f>G22+H22+I22+K22+6300</f>
        <v>7000</v>
      </c>
      <c r="G22" s="11">
        <f>7000-6300</f>
        <v>700</v>
      </c>
      <c r="H22" s="11">
        <v>0</v>
      </c>
      <c r="I22" s="11">
        <v>0</v>
      </c>
      <c r="J22" s="12" t="s">
        <v>49</v>
      </c>
      <c r="K22" s="16">
        <v>0</v>
      </c>
      <c r="L22" s="13" t="s">
        <v>19</v>
      </c>
    </row>
    <row r="23" spans="1:13" ht="23.25" customHeight="1">
      <c r="A23" s="26" t="s">
        <v>17</v>
      </c>
      <c r="B23" s="26"/>
      <c r="C23" s="26"/>
      <c r="D23" s="26"/>
      <c r="E23" s="6">
        <f aca="true" t="shared" si="1" ref="E23:K23">SUM(E24:E39)</f>
        <v>14881711</v>
      </c>
      <c r="F23" s="6">
        <f t="shared" si="1"/>
        <v>4839933</v>
      </c>
      <c r="G23" s="6">
        <f t="shared" si="1"/>
        <v>2402239</v>
      </c>
      <c r="H23" s="6">
        <f t="shared" si="1"/>
        <v>0</v>
      </c>
      <c r="I23" s="6">
        <f t="shared" si="1"/>
        <v>0</v>
      </c>
      <c r="J23" s="6">
        <v>0</v>
      </c>
      <c r="K23" s="6">
        <f t="shared" si="1"/>
        <v>2437694</v>
      </c>
      <c r="L23" s="6"/>
      <c r="M23" s="7"/>
    </row>
    <row r="24" spans="1:12" ht="72" customHeight="1">
      <c r="A24" s="14">
        <v>8</v>
      </c>
      <c r="B24" s="14">
        <v>10</v>
      </c>
      <c r="C24" s="14" t="s">
        <v>45</v>
      </c>
      <c r="D24" s="13" t="s">
        <v>59</v>
      </c>
      <c r="E24" s="15">
        <v>3000000</v>
      </c>
      <c r="F24" s="11">
        <f>G24+H24+K24</f>
        <v>80000</v>
      </c>
      <c r="G24" s="11">
        <f>150000-70000</f>
        <v>80000</v>
      </c>
      <c r="H24" s="11">
        <v>0</v>
      </c>
      <c r="I24" s="11">
        <v>0</v>
      </c>
      <c r="J24" s="12" t="s">
        <v>18</v>
      </c>
      <c r="K24" s="11">
        <v>0</v>
      </c>
      <c r="L24" s="13" t="s">
        <v>19</v>
      </c>
    </row>
    <row r="25" spans="1:12" ht="72" customHeight="1">
      <c r="A25" s="14">
        <v>9</v>
      </c>
      <c r="B25" s="14">
        <v>10</v>
      </c>
      <c r="C25" s="14" t="s">
        <v>45</v>
      </c>
      <c r="D25" s="13" t="s">
        <v>60</v>
      </c>
      <c r="E25" s="15">
        <v>400000</v>
      </c>
      <c r="F25" s="11">
        <f>G25+H25+K25</f>
        <v>10000</v>
      </c>
      <c r="G25" s="11">
        <f>100000-90000</f>
        <v>10000</v>
      </c>
      <c r="H25" s="11">
        <v>0</v>
      </c>
      <c r="I25" s="11">
        <v>0</v>
      </c>
      <c r="J25" s="12" t="s">
        <v>18</v>
      </c>
      <c r="K25" s="11">
        <v>0</v>
      </c>
      <c r="L25" s="13" t="s">
        <v>19</v>
      </c>
    </row>
    <row r="26" spans="1:12" ht="59.25" customHeight="1">
      <c r="A26" s="14">
        <v>10</v>
      </c>
      <c r="B26" s="14">
        <v>10</v>
      </c>
      <c r="C26" s="14" t="s">
        <v>46</v>
      </c>
      <c r="D26" s="13" t="s">
        <v>48</v>
      </c>
      <c r="E26" s="15">
        <f>15000+10000</f>
        <v>25000</v>
      </c>
      <c r="F26" s="11">
        <f>G26+H26+K26</f>
        <v>10000</v>
      </c>
      <c r="G26" s="11">
        <v>10000</v>
      </c>
      <c r="H26" s="11">
        <v>0</v>
      </c>
      <c r="I26" s="11">
        <v>0</v>
      </c>
      <c r="J26" s="12" t="s">
        <v>18</v>
      </c>
      <c r="K26" s="11">
        <v>0</v>
      </c>
      <c r="L26" s="13" t="s">
        <v>19</v>
      </c>
    </row>
    <row r="27" spans="1:12" ht="66.75" customHeight="1">
      <c r="A27" s="14">
        <v>11</v>
      </c>
      <c r="B27" s="14">
        <v>600</v>
      </c>
      <c r="C27" s="14" t="s">
        <v>20</v>
      </c>
      <c r="D27" s="13" t="s">
        <v>50</v>
      </c>
      <c r="E27" s="15">
        <f>122000+9011</f>
        <v>131011</v>
      </c>
      <c r="F27" s="11">
        <f>G27+H27+K27</f>
        <v>122000</v>
      </c>
      <c r="G27" s="11">
        <f>122000-77383</f>
        <v>44617</v>
      </c>
      <c r="H27" s="11">
        <v>0</v>
      </c>
      <c r="I27" s="11">
        <v>0</v>
      </c>
      <c r="J27" s="12" t="s">
        <v>18</v>
      </c>
      <c r="K27" s="11">
        <v>77383</v>
      </c>
      <c r="L27" s="13" t="s">
        <v>19</v>
      </c>
    </row>
    <row r="28" spans="1:12" ht="66.75" customHeight="1">
      <c r="A28" s="14">
        <v>12</v>
      </c>
      <c r="B28" s="14">
        <v>600</v>
      </c>
      <c r="C28" s="14" t="s">
        <v>20</v>
      </c>
      <c r="D28" s="13" t="s">
        <v>42</v>
      </c>
      <c r="E28" s="15">
        <f>240000+19783</f>
        <v>259783</v>
      </c>
      <c r="F28" s="11">
        <f aca="true" t="shared" si="2" ref="F28:F35">G28+H28+I28+K28</f>
        <v>240000</v>
      </c>
      <c r="G28" s="11">
        <f>240000-152696</f>
        <v>87304</v>
      </c>
      <c r="H28" s="11">
        <v>0</v>
      </c>
      <c r="I28" s="11">
        <v>0</v>
      </c>
      <c r="J28" s="12" t="s">
        <v>18</v>
      </c>
      <c r="K28" s="11">
        <v>152696</v>
      </c>
      <c r="L28" s="13" t="s">
        <v>19</v>
      </c>
    </row>
    <row r="29" spans="1:12" ht="66.75" customHeight="1">
      <c r="A29" s="14">
        <v>13</v>
      </c>
      <c r="B29" s="14">
        <v>600</v>
      </c>
      <c r="C29" s="14" t="s">
        <v>20</v>
      </c>
      <c r="D29" s="13" t="s">
        <v>44</v>
      </c>
      <c r="E29" s="15">
        <f>101000+7101</f>
        <v>108101</v>
      </c>
      <c r="F29" s="11">
        <f t="shared" si="2"/>
        <v>101000</v>
      </c>
      <c r="G29" s="11">
        <f>101000-64053</f>
        <v>36947</v>
      </c>
      <c r="H29" s="11">
        <v>0</v>
      </c>
      <c r="I29" s="11">
        <v>0</v>
      </c>
      <c r="J29" s="12" t="s">
        <v>18</v>
      </c>
      <c r="K29" s="11">
        <v>64053</v>
      </c>
      <c r="L29" s="13" t="s">
        <v>19</v>
      </c>
    </row>
    <row r="30" spans="1:12" ht="66.75" customHeight="1">
      <c r="A30" s="14">
        <v>14</v>
      </c>
      <c r="B30" s="14">
        <v>600</v>
      </c>
      <c r="C30" s="14" t="s">
        <v>20</v>
      </c>
      <c r="D30" s="13" t="s">
        <v>43</v>
      </c>
      <c r="E30" s="15">
        <f>157000+10883</f>
        <v>167883</v>
      </c>
      <c r="F30" s="11">
        <f t="shared" si="2"/>
        <v>157000</v>
      </c>
      <c r="G30" s="11">
        <f>157000-99629</f>
        <v>57371</v>
      </c>
      <c r="H30" s="11">
        <v>0</v>
      </c>
      <c r="I30" s="11">
        <v>0</v>
      </c>
      <c r="J30" s="12" t="s">
        <v>18</v>
      </c>
      <c r="K30" s="11">
        <v>99629</v>
      </c>
      <c r="L30" s="13" t="s">
        <v>19</v>
      </c>
    </row>
    <row r="31" spans="1:12" ht="82.5" customHeight="1">
      <c r="A31" s="14">
        <v>15</v>
      </c>
      <c r="B31" s="14">
        <v>700</v>
      </c>
      <c r="C31" s="14" t="s">
        <v>28</v>
      </c>
      <c r="D31" s="13" t="s">
        <v>54</v>
      </c>
      <c r="E31" s="15">
        <f>987600+34000+94000+136000</f>
        <v>1251600</v>
      </c>
      <c r="F31" s="11">
        <f t="shared" si="2"/>
        <v>825600</v>
      </c>
      <c r="G31" s="11">
        <f>90000+5000+94000+136000</f>
        <v>325000</v>
      </c>
      <c r="H31" s="11">
        <v>0</v>
      </c>
      <c r="I31" s="11">
        <v>0</v>
      </c>
      <c r="J31" s="12" t="s">
        <v>18</v>
      </c>
      <c r="K31" s="11">
        <v>500600</v>
      </c>
      <c r="L31" s="13" t="s">
        <v>19</v>
      </c>
    </row>
    <row r="32" spans="1:12" ht="66.75" customHeight="1">
      <c r="A32" s="14">
        <v>16</v>
      </c>
      <c r="B32" s="14">
        <v>700</v>
      </c>
      <c r="C32" s="14" t="s">
        <v>47</v>
      </c>
      <c r="D32" s="13" t="s">
        <v>55</v>
      </c>
      <c r="E32" s="15">
        <v>1103333</v>
      </c>
      <c r="F32" s="11">
        <f t="shared" si="2"/>
        <v>1103333</v>
      </c>
      <c r="G32" s="11">
        <v>570000</v>
      </c>
      <c r="H32" s="11">
        <v>0</v>
      </c>
      <c r="I32" s="11">
        <v>0</v>
      </c>
      <c r="J32" s="12" t="s">
        <v>18</v>
      </c>
      <c r="K32" s="11">
        <v>533333</v>
      </c>
      <c r="L32" s="13" t="s">
        <v>19</v>
      </c>
    </row>
    <row r="33" spans="1:12" ht="66.75" customHeight="1">
      <c r="A33" s="14">
        <v>17</v>
      </c>
      <c r="B33" s="14">
        <v>700</v>
      </c>
      <c r="C33" s="14" t="s">
        <v>47</v>
      </c>
      <c r="D33" s="13" t="s">
        <v>57</v>
      </c>
      <c r="E33" s="15">
        <f>150000-100000</f>
        <v>50000</v>
      </c>
      <c r="F33" s="11">
        <f t="shared" si="2"/>
        <v>20000</v>
      </c>
      <c r="G33" s="11">
        <f>150000-100000-30000</f>
        <v>20000</v>
      </c>
      <c r="H33" s="11">
        <v>0</v>
      </c>
      <c r="I33" s="11">
        <v>0</v>
      </c>
      <c r="J33" s="12" t="s">
        <v>18</v>
      </c>
      <c r="K33" s="11">
        <v>0</v>
      </c>
      <c r="L33" s="13" t="s">
        <v>19</v>
      </c>
    </row>
    <row r="34" spans="1:12" ht="66.75" customHeight="1">
      <c r="A34" s="14">
        <v>18</v>
      </c>
      <c r="B34" s="14">
        <v>700</v>
      </c>
      <c r="C34" s="14" t="s">
        <v>47</v>
      </c>
      <c r="D34" s="13" t="s">
        <v>56</v>
      </c>
      <c r="E34" s="15">
        <f>150000-95000+150000</f>
        <v>205000</v>
      </c>
      <c r="F34" s="11">
        <f t="shared" si="2"/>
        <v>55000</v>
      </c>
      <c r="G34" s="11">
        <f>150000-95000</f>
        <v>55000</v>
      </c>
      <c r="H34" s="11">
        <v>0</v>
      </c>
      <c r="I34" s="11">
        <v>0</v>
      </c>
      <c r="J34" s="12" t="s">
        <v>18</v>
      </c>
      <c r="K34" s="11">
        <v>0</v>
      </c>
      <c r="L34" s="13" t="s">
        <v>19</v>
      </c>
    </row>
    <row r="35" spans="1:12" ht="81" customHeight="1">
      <c r="A35" s="14">
        <v>19</v>
      </c>
      <c r="B35" s="14">
        <v>851</v>
      </c>
      <c r="C35" s="14" t="s">
        <v>65</v>
      </c>
      <c r="D35" s="13" t="s">
        <v>66</v>
      </c>
      <c r="E35" s="15">
        <v>1400000</v>
      </c>
      <c r="F35" s="11">
        <f t="shared" si="2"/>
        <v>500000</v>
      </c>
      <c r="G35" s="11">
        <v>500000</v>
      </c>
      <c r="H35" s="11">
        <v>0</v>
      </c>
      <c r="I35" s="16">
        <v>0</v>
      </c>
      <c r="J35" s="12" t="s">
        <v>18</v>
      </c>
      <c r="K35" s="11">
        <v>0</v>
      </c>
      <c r="L35" s="13" t="s">
        <v>19</v>
      </c>
    </row>
    <row r="36" spans="1:12" ht="60" customHeight="1">
      <c r="A36" s="14">
        <v>20</v>
      </c>
      <c r="B36" s="14">
        <v>801</v>
      </c>
      <c r="C36" s="14" t="s">
        <v>41</v>
      </c>
      <c r="D36" s="13" t="s">
        <v>68</v>
      </c>
      <c r="E36" s="15">
        <v>1350000</v>
      </c>
      <c r="F36" s="11">
        <f>G36+H36+K36</f>
        <v>1350000</v>
      </c>
      <c r="G36" s="11">
        <f>100000+1010000+240000-1010000</f>
        <v>340000</v>
      </c>
      <c r="H36" s="11">
        <v>0</v>
      </c>
      <c r="I36" s="16">
        <v>0</v>
      </c>
      <c r="J36" s="12" t="s">
        <v>18</v>
      </c>
      <c r="K36" s="11">
        <v>1010000</v>
      </c>
      <c r="L36" s="13" t="s">
        <v>19</v>
      </c>
    </row>
    <row r="37" spans="1:12" ht="66.75" customHeight="1">
      <c r="A37" s="14">
        <v>21</v>
      </c>
      <c r="B37" s="14">
        <v>900</v>
      </c>
      <c r="C37" s="14" t="s">
        <v>31</v>
      </c>
      <c r="D37" s="13" t="s">
        <v>58</v>
      </c>
      <c r="E37" s="15">
        <v>2400000</v>
      </c>
      <c r="F37" s="11">
        <f>G37+H37+K37</f>
        <v>186000</v>
      </c>
      <c r="G37" s="11">
        <f>200000+80000-94000</f>
        <v>186000</v>
      </c>
      <c r="H37" s="11">
        <v>0</v>
      </c>
      <c r="I37" s="11">
        <v>0</v>
      </c>
      <c r="J37" s="12" t="s">
        <v>18</v>
      </c>
      <c r="K37" s="11">
        <v>0</v>
      </c>
      <c r="L37" s="13" t="s">
        <v>19</v>
      </c>
    </row>
    <row r="38" spans="1:12" ht="66.75" customHeight="1">
      <c r="A38" s="14">
        <v>22</v>
      </c>
      <c r="B38" s="14">
        <v>900</v>
      </c>
      <c r="C38" s="14" t="s">
        <v>31</v>
      </c>
      <c r="D38" s="13" t="s">
        <v>71</v>
      </c>
      <c r="E38" s="15">
        <v>30000</v>
      </c>
      <c r="F38" s="11">
        <f>G38+H38+K38</f>
        <v>30000</v>
      </c>
      <c r="G38" s="11">
        <v>30000</v>
      </c>
      <c r="H38" s="11">
        <v>0</v>
      </c>
      <c r="I38" s="11">
        <v>0</v>
      </c>
      <c r="J38" s="12" t="s">
        <v>18</v>
      </c>
      <c r="K38" s="11">
        <v>0</v>
      </c>
      <c r="L38" s="13" t="s">
        <v>19</v>
      </c>
    </row>
    <row r="39" spans="1:12" ht="69" customHeight="1">
      <c r="A39" s="14">
        <v>23</v>
      </c>
      <c r="B39" s="14">
        <v>921</v>
      </c>
      <c r="C39" s="14" t="s">
        <v>61</v>
      </c>
      <c r="D39" s="13" t="s">
        <v>67</v>
      </c>
      <c r="E39" s="15">
        <v>3000000</v>
      </c>
      <c r="F39" s="11">
        <f>G39+H39+K39</f>
        <v>50000</v>
      </c>
      <c r="G39" s="11">
        <f>20000+30000</f>
        <v>50000</v>
      </c>
      <c r="H39" s="11">
        <v>0</v>
      </c>
      <c r="I39" s="11">
        <v>0</v>
      </c>
      <c r="J39" s="12" t="s">
        <v>18</v>
      </c>
      <c r="K39" s="11">
        <v>0</v>
      </c>
      <c r="L39" s="13" t="s">
        <v>19</v>
      </c>
    </row>
    <row r="40" spans="1:13" ht="22.5" customHeight="1">
      <c r="A40" s="26" t="s">
        <v>21</v>
      </c>
      <c r="B40" s="26"/>
      <c r="C40" s="26"/>
      <c r="D40" s="26"/>
      <c r="E40" s="8">
        <f aca="true" t="shared" si="3" ref="E40:K40">E15+E23</f>
        <v>19816544</v>
      </c>
      <c r="F40" s="6">
        <f t="shared" si="3"/>
        <v>7056662</v>
      </c>
      <c r="G40" s="6">
        <f t="shared" si="3"/>
        <v>4552826</v>
      </c>
      <c r="H40" s="6">
        <f t="shared" si="3"/>
        <v>0</v>
      </c>
      <c r="I40" s="6">
        <f t="shared" si="3"/>
        <v>0</v>
      </c>
      <c r="J40" s="6">
        <f t="shared" si="3"/>
        <v>6300</v>
      </c>
      <c r="K40" s="6">
        <f t="shared" si="3"/>
        <v>2497536</v>
      </c>
      <c r="L40" s="9" t="s">
        <v>22</v>
      </c>
      <c r="M40" s="7"/>
    </row>
    <row r="41" ht="4.5" customHeight="1"/>
    <row r="42" spans="1:12" ht="12.75">
      <c r="A42" s="1" t="s">
        <v>23</v>
      </c>
      <c r="L42" s="7"/>
    </row>
    <row r="43" spans="1:11" ht="9.75" customHeight="1">
      <c r="A43" s="10" t="s">
        <v>24</v>
      </c>
      <c r="K43" s="7"/>
    </row>
    <row r="44" ht="9.75" customHeight="1">
      <c r="A44" s="10" t="s">
        <v>25</v>
      </c>
    </row>
    <row r="45" ht="9.75" customHeight="1">
      <c r="A45" s="10" t="s">
        <v>26</v>
      </c>
    </row>
    <row r="46" ht="9.75" customHeight="1">
      <c r="A46" s="10" t="s">
        <v>27</v>
      </c>
    </row>
  </sheetData>
  <sheetProtection selectLockedCells="1" selectUnlockedCells="1"/>
  <mergeCells count="22">
    <mergeCell ref="A15:D15"/>
    <mergeCell ref="H10:H13"/>
    <mergeCell ref="J10:J13"/>
    <mergeCell ref="G9:K9"/>
    <mergeCell ref="A40:D40"/>
    <mergeCell ref="A23:D23"/>
    <mergeCell ref="K10:K13"/>
    <mergeCell ref="I11:I13"/>
    <mergeCell ref="F9:F13"/>
    <mergeCell ref="B8:B13"/>
    <mergeCell ref="F8:K8"/>
    <mergeCell ref="G10:G13"/>
    <mergeCell ref="C8:C13"/>
    <mergeCell ref="A8:A13"/>
    <mergeCell ref="I1:L1"/>
    <mergeCell ref="I2:L2"/>
    <mergeCell ref="I3:L3"/>
    <mergeCell ref="I4:L4"/>
    <mergeCell ref="A6:L6"/>
    <mergeCell ref="L8:L13"/>
    <mergeCell ref="D8:D13"/>
    <mergeCell ref="E8:E13"/>
  </mergeCells>
  <printOptions horizontalCentered="1"/>
  <pageMargins left="0.4724409448818898" right="0.3937007874015748" top="0.6299212598425197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Rusak</cp:lastModifiedBy>
  <cp:lastPrinted>2017-05-24T08:02:41Z</cp:lastPrinted>
  <dcterms:modified xsi:type="dcterms:W3CDTF">2017-08-24T09:14:43Z</dcterms:modified>
  <cp:category/>
  <cp:version/>
  <cp:contentType/>
  <cp:contentStatus/>
</cp:coreProperties>
</file>