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5790" activeTab="3"/>
  </bookViews>
  <sheets>
    <sheet name="Ogień " sheetId="1" r:id="rId1"/>
    <sheet name="Elektronika " sheetId="2" r:id="rId2"/>
    <sheet name="Zabezpieczenia" sheetId="3" r:id="rId3"/>
    <sheet name="Komunikacja" sheetId="4" r:id="rId4"/>
  </sheets>
  <definedNames/>
  <calcPr fullCalcOnLoad="1"/>
</workbook>
</file>

<file path=xl/sharedStrings.xml><?xml version="1.0" encoding="utf-8"?>
<sst xmlns="http://schemas.openxmlformats.org/spreadsheetml/2006/main" count="1077" uniqueCount="397">
  <si>
    <t>Lp.</t>
  </si>
  <si>
    <t>Jednostka orgnizacyjna</t>
  </si>
  <si>
    <t>Lokalizacja / przeznaczenie</t>
  </si>
  <si>
    <t>Rok budowy</t>
  </si>
  <si>
    <t>Materiały konstrukcyjne</t>
  </si>
  <si>
    <t>Wartość O m2</t>
  </si>
  <si>
    <t>Wartość O</t>
  </si>
  <si>
    <t>Wartość KB</t>
  </si>
  <si>
    <t>ścian</t>
  </si>
  <si>
    <t>stropów</t>
  </si>
  <si>
    <t>stropodachu</t>
  </si>
  <si>
    <t>pokrycie dachu</t>
  </si>
  <si>
    <t>1.</t>
  </si>
  <si>
    <t>2.</t>
  </si>
  <si>
    <t>papa</t>
  </si>
  <si>
    <t>blacha</t>
  </si>
  <si>
    <t>3.</t>
  </si>
  <si>
    <t>4.</t>
  </si>
  <si>
    <t>5.</t>
  </si>
  <si>
    <t>6.</t>
  </si>
  <si>
    <t>beton</t>
  </si>
  <si>
    <t>cegła</t>
  </si>
  <si>
    <t>-</t>
  </si>
  <si>
    <t>7.</t>
  </si>
  <si>
    <t>8.</t>
  </si>
  <si>
    <t>9.</t>
  </si>
  <si>
    <t>11.</t>
  </si>
  <si>
    <t>Suma ubezpieczenia</t>
  </si>
  <si>
    <t>L.p.</t>
  </si>
  <si>
    <t>Przedmiot ubezpieczenia</t>
  </si>
  <si>
    <t>Sprzęt stacjonarny</t>
  </si>
  <si>
    <t>Sprzęt przenośny</t>
  </si>
  <si>
    <t>Kserokopiarki i urządzenia wielofunkcyjne</t>
  </si>
  <si>
    <t>Monitoring</t>
  </si>
  <si>
    <t>Jednostka</t>
  </si>
  <si>
    <t>Zabezpieczenia przeciwpożarowe</t>
  </si>
  <si>
    <t>Zabezpieczenia przeciwkradzieżowe</t>
  </si>
  <si>
    <t>Nr rej.</t>
  </si>
  <si>
    <t>Marka</t>
  </si>
  <si>
    <t>Typ/model</t>
  </si>
  <si>
    <t>Rodzaj</t>
  </si>
  <si>
    <t>Poj./ład.</t>
  </si>
  <si>
    <t>Rok prod.</t>
  </si>
  <si>
    <t>Nr nadwozia</t>
  </si>
  <si>
    <t>Okres OC</t>
  </si>
  <si>
    <t>Okres NNW</t>
  </si>
  <si>
    <t>osobowy</t>
  </si>
  <si>
    <t>Lokalizacja</t>
  </si>
  <si>
    <t xml:space="preserve">Centrale, faxy i telefony </t>
  </si>
  <si>
    <t>Wyposażenie i urządzenia</t>
  </si>
  <si>
    <t>p</t>
  </si>
  <si>
    <t>s</t>
  </si>
  <si>
    <t>b</t>
  </si>
  <si>
    <t>w</t>
  </si>
  <si>
    <t>bu</t>
  </si>
  <si>
    <t>Rodzaj sumy ubezpieczenia</t>
  </si>
  <si>
    <t>KB</t>
  </si>
  <si>
    <t>1.Urząd Miejski</t>
  </si>
  <si>
    <t>Oczyszczalnia ścieków</t>
  </si>
  <si>
    <t>Telewizory</t>
  </si>
  <si>
    <t>Plac zabaw</t>
  </si>
  <si>
    <t>1. Urząd Miasta i Gminy</t>
  </si>
  <si>
    <t>2.Ośrodek Pomocy Społecznej</t>
  </si>
  <si>
    <t>Sprzet przenosny</t>
  </si>
  <si>
    <t>Tablice interaktywne</t>
  </si>
  <si>
    <t>Kserokopiarki i urządzenia wielofunkcyjne w wartości odtworzenowej</t>
  </si>
  <si>
    <t>Sprzęt nagłośnieniowy i muzyczny</t>
  </si>
  <si>
    <t>Budynek kotłowni</t>
  </si>
  <si>
    <t>Urząd Gminy i Miasta</t>
  </si>
  <si>
    <t>specjalny, pożarniczy</t>
  </si>
  <si>
    <t>URSUS</t>
  </si>
  <si>
    <t>O</t>
  </si>
  <si>
    <t>Budynek swiatlicy Nikisiałka Duża</t>
  </si>
  <si>
    <t>Budynek gospodarczy Nikisiałka Duża</t>
  </si>
  <si>
    <t>Zbiornik bezodpływowy</t>
  </si>
  <si>
    <t>Zbiornik na wodę</t>
  </si>
  <si>
    <t>Zbiornik naziemny - komora fermentacyjna - oczyszczalnia ścieków</t>
  </si>
  <si>
    <t>Zbiornik naziemny - osadniki pośrednie - oczyszczalnia ścieków</t>
  </si>
  <si>
    <t>Zbiornik V 200, Kobylany</t>
  </si>
  <si>
    <t>Zbiornik ziemny - osadnik wtórny - oczyszczalnia ścieków</t>
  </si>
  <si>
    <t>Zbiornik ziemny - pompownia 1 i 2 - oczyszczalnia ścieków</t>
  </si>
  <si>
    <t>Zbiornik - komora osadu czynnego - oczyszczalnia ścieków</t>
  </si>
  <si>
    <t>Zbiornik - pompownia główna oczyszczalnia ścieków</t>
  </si>
  <si>
    <t>Wiata, Karwów</t>
  </si>
  <si>
    <t>Gazociąg, Kobylany</t>
  </si>
  <si>
    <t>Kanalizacja deszczowa, ul. Kilińskiego</t>
  </si>
  <si>
    <t>Kanalizacja, Opatów</t>
  </si>
  <si>
    <t>Kanalizacja sanitarna, Opatów - Zochcinek</t>
  </si>
  <si>
    <t>Kanalizacja sanitarna, Zochcinek</t>
  </si>
  <si>
    <t>Kanalizacja, ul. Ćmielowska</t>
  </si>
  <si>
    <t>Kanalizacja, ul. Kościuszki, Słoneczna, Klasztorna</t>
  </si>
  <si>
    <t>Kolektor, ul. Ogrodowa</t>
  </si>
  <si>
    <t>Linia kablowa zasilania oświetlenia parkowego w Opatowie</t>
  </si>
  <si>
    <t>Rurociągi międzyobiektowe, Kobylany</t>
  </si>
  <si>
    <t>Sieć ciepłownicza, Szkoła Podstawowa nr 2 - Dom Kultury</t>
  </si>
  <si>
    <t>Sieć wodna10,907 MB Przyłącze 5,741 MB Kobylany</t>
  </si>
  <si>
    <t>Sieć wodno-kanalizacyjna</t>
  </si>
  <si>
    <t>Targowisko miejskie ul. Sempołowskiej 34</t>
  </si>
  <si>
    <t>Boisko piłkarskie z trawy syntetycznej</t>
  </si>
  <si>
    <t>Plac zabaw, ul. 1-go Maja 1</t>
  </si>
  <si>
    <t>Plac zabaw w Opatowie przy ul. Kopernika 30</t>
  </si>
  <si>
    <t>Stadion sportowy</t>
  </si>
  <si>
    <t>Kotłownia gazowa, ul. Kolegiacka</t>
  </si>
  <si>
    <t>Maszty Alu Eco Super 6M, 5 szt.</t>
  </si>
  <si>
    <t>Obudowa studni, Kobylany</t>
  </si>
  <si>
    <t>Ogrodzenie zbiornika, Kobylany</t>
  </si>
  <si>
    <t>Ogrodzenie osadnika V=30 m2, Kobylany</t>
  </si>
  <si>
    <t>Brama – wejście do parku ul. Kopernika</t>
  </si>
  <si>
    <t>Ogrodzenie stacji wodociągowej, Kobylany</t>
  </si>
  <si>
    <t>Przyczepka oświetleniowa i ponton Bush</t>
  </si>
  <si>
    <t>Instalacja sterownicza, Kobylany</t>
  </si>
  <si>
    <t>XVII wiek</t>
  </si>
  <si>
    <t>murowany</t>
  </si>
  <si>
    <t>stalowy</t>
  </si>
  <si>
    <t>kryty gontem na ciżbie drewnianej</t>
  </si>
  <si>
    <t>Budynek biurowy, Plac Obrońców Pokoju 34</t>
  </si>
  <si>
    <t>Remiza OSP, Kobylany</t>
  </si>
  <si>
    <t>Remiza OSP, Strzyżowice</t>
  </si>
  <si>
    <t>Remiza OSP, Brzezie</t>
  </si>
  <si>
    <t>Remiza OSP, Podole</t>
  </si>
  <si>
    <t>Remiza OSP, Gojców</t>
  </si>
  <si>
    <t>Budynek mieszkalny z zprzybudówką Nikisiałka Duża</t>
  </si>
  <si>
    <t>bale drewniane z obiciem z zewnatrz deskami</t>
  </si>
  <si>
    <t>drewniany</t>
  </si>
  <si>
    <t>eternit, przybudówka balacha</t>
  </si>
  <si>
    <t>Budynek - szalety miejskie ul. Kolegia</t>
  </si>
  <si>
    <t>Budynek przy Zalewie w Zachocinku</t>
  </si>
  <si>
    <t>Budynek światlicy Balbinów</t>
  </si>
  <si>
    <t>Budynek użytkowy na basenie</t>
  </si>
  <si>
    <t>Budynek, ul. 1 Maja 52</t>
  </si>
  <si>
    <t>Budynek, ul. 1 Maja 54</t>
  </si>
  <si>
    <t>Budynek, ul. 1 Maja 54 A</t>
  </si>
  <si>
    <t>Budynek, ul. 1 Maja 56</t>
  </si>
  <si>
    <t>Budynek, ul. 1 Maja 58</t>
  </si>
  <si>
    <t>Budynek, ul. 1 Maja 60</t>
  </si>
  <si>
    <t>Budynek, ul. 1 Maja 62</t>
  </si>
  <si>
    <t>Budynek, ul. Kolegiacka 15</t>
  </si>
  <si>
    <t>Lokal, ul. Armii Krajowej 19</t>
  </si>
  <si>
    <t>Budynek, ul. Kościuszki 47</t>
  </si>
  <si>
    <t>Budynek, ul. Legionów 8</t>
  </si>
  <si>
    <t>Budynek, ul. Słowackiego 1</t>
  </si>
  <si>
    <t>Budynek, ul. Słowackiego 8</t>
  </si>
  <si>
    <t>Budynek, ul. Starowałowa 3</t>
  </si>
  <si>
    <t>Budynek, ul. Starowałowa 4</t>
  </si>
  <si>
    <t>Budynek, ul. Starowałowa 35</t>
  </si>
  <si>
    <t>Budynek, ul. 16 Stycznia 8</t>
  </si>
  <si>
    <t>Budynek, ul. 16 Stycznia 12</t>
  </si>
  <si>
    <t>Budynek, ul. Sienkiewicza 5A</t>
  </si>
  <si>
    <t>Budynek, ul. Sienkiewicza 5B</t>
  </si>
  <si>
    <t>Lokal, ul. Sienkiewicza 7/9E</t>
  </si>
  <si>
    <t>Budynek, ul. Wąska 23</t>
  </si>
  <si>
    <t>Budynek, ul. Szeroka 30</t>
  </si>
  <si>
    <t>Budynek, Brzezie 25 (budynek po byłej szkole - nieużytkowany)</t>
  </si>
  <si>
    <t>Remiza OSP, Rosochy z placem zabaw</t>
  </si>
  <si>
    <t>Budynek hydroforni, Kobylany</t>
  </si>
  <si>
    <t>Garaż, ul. Wąska</t>
  </si>
  <si>
    <t>Garaże</t>
  </si>
  <si>
    <t>Garaże, ul. Maja (14 sztuk)</t>
  </si>
  <si>
    <t>Budynek socjalny - biuro - oczyszczalnia ścieków</t>
  </si>
  <si>
    <t>Budynek świetlica, Karwów</t>
  </si>
  <si>
    <t>Budynek użytkowy Jałowęsy - świetlica, sklep</t>
  </si>
  <si>
    <t>Budynek światlicy wiejskiej Kornacice</t>
  </si>
  <si>
    <t>Budynek światlicy wiejskiej Jurkowice</t>
  </si>
  <si>
    <t>Budynek świtlicy wiejskiej Nikisiałka Mała</t>
  </si>
  <si>
    <t>Budynek użytkowy na stadionie, ul. Partyzantów</t>
  </si>
  <si>
    <t>Budynek handlowy z boksami, ul. Sempołowskiej</t>
  </si>
  <si>
    <t>Budynek użytkowy, ul. Sempołowskiej</t>
  </si>
  <si>
    <t>Budynek warsztatowy - oczyszczalnia ścieków</t>
  </si>
  <si>
    <t>Kotłownia os. Kopernika</t>
  </si>
  <si>
    <t>Budynek mieszkalny z oborą, Nikisiałka Duża</t>
  </si>
  <si>
    <t>Budynek mieszkalny, Podole</t>
  </si>
  <si>
    <t>Budynek - schronisko dla bezdomnych, Wąworków</t>
  </si>
  <si>
    <t>Budynek Dmuchaw - oczyszczalnia ścieków</t>
  </si>
  <si>
    <t>Budynek komora krat i piaskownik - oczyszczalnia ścieków</t>
  </si>
  <si>
    <t>Budynek pracy do osadu - oczyszczalnia ścieków</t>
  </si>
  <si>
    <t>Budynek sterowania za zbiornikiem podziemnym Lipowa</t>
  </si>
  <si>
    <t>pustaki, suporex</t>
  </si>
  <si>
    <t>pustak, suporex</t>
  </si>
  <si>
    <t>cegła, beton</t>
  </si>
  <si>
    <t xml:space="preserve">Sprzęt stacjonarny </t>
  </si>
  <si>
    <t>Budynek Środowiskowego Domu Samopomocy, ul. Sienkiewicza 5</t>
  </si>
  <si>
    <t>drewno</t>
  </si>
  <si>
    <t>blacha, więźba drewniana</t>
  </si>
  <si>
    <t>3. Opaowski Ośrodek Kultury</t>
  </si>
  <si>
    <t>3.Opatowski Ośrodek Kultury</t>
  </si>
  <si>
    <t>Budynek OOK, ul. Partyzantów 13B</t>
  </si>
  <si>
    <t>Garaż</t>
  </si>
  <si>
    <t>Amfiteatr</t>
  </si>
  <si>
    <t>4. Powiatowa i Miejsko-Gminna Biblioteka Publiczna</t>
  </si>
  <si>
    <t>Budynek biblioteki ul. Leszka Czarnego 6</t>
  </si>
  <si>
    <t>cegła+kamień</t>
  </si>
  <si>
    <t>drewno+beton</t>
  </si>
  <si>
    <t>cegła+pustak</t>
  </si>
  <si>
    <t>blacha, konstrukcja drewniana</t>
  </si>
  <si>
    <t>betonowe</t>
  </si>
  <si>
    <t>Budynek Hali Sportowej</t>
  </si>
  <si>
    <t>częsciowo betonowy</t>
  </si>
  <si>
    <t>blacha, konstrukcja metalowa</t>
  </si>
  <si>
    <t>bloczek betonowy</t>
  </si>
  <si>
    <t>Boisko - sztuczna nawieszchnia z ogrodzeniem</t>
  </si>
  <si>
    <t>Wyposażenie i urządzenia w tym odśnieżarka, kosiarka i motorower</t>
  </si>
  <si>
    <t>Kserokopiarki urządzenia wielofunkcyjne</t>
  </si>
  <si>
    <t>Cegła</t>
  </si>
  <si>
    <t>Beton</t>
  </si>
  <si>
    <t>Papa</t>
  </si>
  <si>
    <t>Bieżnia i skocznia w dal</t>
  </si>
  <si>
    <t>Boisko ze sztuczną nawiszchnią</t>
  </si>
  <si>
    <t>Budynek szkoły, ul. Kopernika 30 wraz z ogrodzeniem</t>
  </si>
  <si>
    <t xml:space="preserve">Sprzęt przenośny </t>
  </si>
  <si>
    <t>Centrale telefoniczne, faksy, telefony</t>
  </si>
  <si>
    <t>7. Szkoła Podstwowa im. Jana Pawła II w Kobylanach</t>
  </si>
  <si>
    <t>Budynek szkoły, Kobylany</t>
  </si>
  <si>
    <t>cegla, bloczki gazo-betonowe, bloczki warstwowe</t>
  </si>
  <si>
    <t>prefabric, płty prekasetowe</t>
  </si>
  <si>
    <t>blacha ocynkowana</t>
  </si>
  <si>
    <t>8. Przedszkole Publiczne w Opatowie</t>
  </si>
  <si>
    <t>Budynek Przedszkola</t>
  </si>
  <si>
    <t>1969/1970</t>
  </si>
  <si>
    <t>żelbeton</t>
  </si>
  <si>
    <t>papa asfaltowa, lepik na narzucie cementowej</t>
  </si>
  <si>
    <t>8. Publiczne Przedszkole  w Opatowie</t>
  </si>
  <si>
    <t>do tej pory była warość 692000</t>
  </si>
  <si>
    <t>cegła, pustak</t>
  </si>
  <si>
    <t>klaina Dz-3 bloczki</t>
  </si>
  <si>
    <t>betonowy, kryty dachu</t>
  </si>
  <si>
    <t>blacha trapezowa</t>
  </si>
  <si>
    <t>betonowy kryty papą</t>
  </si>
  <si>
    <t>papa termozgrzewana</t>
  </si>
  <si>
    <t>żelbetonowe</t>
  </si>
  <si>
    <t>beton kryty papą</t>
  </si>
  <si>
    <t>kleina Dz-3 bloczki</t>
  </si>
  <si>
    <t>drewno, cegła</t>
  </si>
  <si>
    <t>drewniane</t>
  </si>
  <si>
    <t>drewniany kryty papą</t>
  </si>
  <si>
    <t>Budynek mieszkalny wielorodzinny, Plac Obrońców Pokoju 28</t>
  </si>
  <si>
    <t>cegła,pustak</t>
  </si>
  <si>
    <t>konstrukcja drewniana częściowo kryta papą, cześciowo blachą</t>
  </si>
  <si>
    <t>papa termozgrzewana, blacha</t>
  </si>
  <si>
    <t>stropodach</t>
  </si>
  <si>
    <t>pustak, drewno</t>
  </si>
  <si>
    <t>drewniany kryty papa</t>
  </si>
  <si>
    <t>balcha</t>
  </si>
  <si>
    <t xml:space="preserve">drewno  </t>
  </si>
  <si>
    <t>cegła, pełna</t>
  </si>
  <si>
    <t>cegła, kamień</t>
  </si>
  <si>
    <t>1903/2006</t>
  </si>
  <si>
    <t>cegła pełna,kamień</t>
  </si>
  <si>
    <t>dewno</t>
  </si>
  <si>
    <t>dach drewniany część klejona ceramicznie</t>
  </si>
  <si>
    <t>1906/2006</t>
  </si>
  <si>
    <t>drewno-murowane</t>
  </si>
  <si>
    <t>drewn</t>
  </si>
  <si>
    <t>drewno krtyte papą</t>
  </si>
  <si>
    <t>drewno kryty papą</t>
  </si>
  <si>
    <t>1903/2005</t>
  </si>
  <si>
    <t>drewno kreyte papą</t>
  </si>
  <si>
    <t>pustak dociplenie syropane</t>
  </si>
  <si>
    <t>gęsot żebrowy</t>
  </si>
  <si>
    <t xml:space="preserve">- zgodne z przepisami o ochronie przeciwpożarowej - czujniki dymu,
- urządzenie sygnalizujące powstanie pożaru,
- gaśnice, agregaty: 9 szt.,
- hydranty wewnętrzne: 1 szt.,
- czujka sygnalizująca niedopuszczalny poziom stężenia gazu;
</t>
  </si>
  <si>
    <t xml:space="preserve">- okratowane okna budynku na parterze,
- alarm tylko na miejscu,
- system alarmujący służby z całodobową ochroną;
</t>
  </si>
  <si>
    <t xml:space="preserve">- co najmniej 2 zamki wielozastawkowe w każdych drzwiach zewnętrznych,
 - alarm na miejscu z systemem alarmującym służby z całodobową ochroną;
</t>
  </si>
  <si>
    <t>- zgodne z przepisami o ochronie przeciwpożarowej</t>
  </si>
  <si>
    <t xml:space="preserve">- monitoring placu,
- alarm tylko na miejscu,
- system alarmujący służby z całodobową ochroną;
</t>
  </si>
  <si>
    <t>Hala sportowa, ul. Kopernika 30</t>
  </si>
  <si>
    <t>Liczba miejsc</t>
  </si>
  <si>
    <t>Suma Ubbezpieczenia</t>
  </si>
  <si>
    <t>TOP 11ER</t>
  </si>
  <si>
    <t>VW</t>
  </si>
  <si>
    <t>Jeeta</t>
  </si>
  <si>
    <t>WVWZZZ1KZ7M083619</t>
  </si>
  <si>
    <t>TBW 2121</t>
  </si>
  <si>
    <t>ciągnik rolniczy</t>
  </si>
  <si>
    <t>101988</t>
  </si>
  <si>
    <t>TOP 99GE</t>
  </si>
  <si>
    <t>RENAULT</t>
  </si>
  <si>
    <t>Kangoo</t>
  </si>
  <si>
    <t>ciężarowy</t>
  </si>
  <si>
    <t>VF1KCR8BF30149963</t>
  </si>
  <si>
    <t>TOP J299</t>
  </si>
  <si>
    <t>IVECO</t>
  </si>
  <si>
    <t>Daily 35C</t>
  </si>
  <si>
    <t>ZCFC3572025382863</t>
  </si>
  <si>
    <t>TOP 73KN</t>
  </si>
  <si>
    <t>POLONEZ</t>
  </si>
  <si>
    <t>Caro</t>
  </si>
  <si>
    <t>SUPB01CEHWW152240</t>
  </si>
  <si>
    <t>TOP K829</t>
  </si>
  <si>
    <t>STAR</t>
  </si>
  <si>
    <t>PL44207035</t>
  </si>
  <si>
    <t>TOP A474</t>
  </si>
  <si>
    <t>FSC - STARACHOWICE</t>
  </si>
  <si>
    <t>Star 266 GBAM</t>
  </si>
  <si>
    <t>129206</t>
  </si>
  <si>
    <t>TOP 20LF</t>
  </si>
  <si>
    <t>T4</t>
  </si>
  <si>
    <t>cieżarowy uniwersalny</t>
  </si>
  <si>
    <t>WV2ZZZ70ZPH131549</t>
  </si>
  <si>
    <t>TOP 84WL</t>
  </si>
  <si>
    <t>DAEWOO</t>
  </si>
  <si>
    <t>Lublin II0352</t>
  </si>
  <si>
    <t>SUL330211V0026576</t>
  </si>
  <si>
    <t>TOP 01RF</t>
  </si>
  <si>
    <t>BCA</t>
  </si>
  <si>
    <t>przyczepka lekka</t>
  </si>
  <si>
    <t>21557</t>
  </si>
  <si>
    <t>1896/500</t>
  </si>
  <si>
    <t>6842/3650</t>
  </si>
  <si>
    <t>2417/1100</t>
  </si>
  <si>
    <t>5</t>
  </si>
  <si>
    <t>1</t>
  </si>
  <si>
    <t>6</t>
  </si>
  <si>
    <t>3</t>
  </si>
  <si>
    <t>KJO 3015</t>
  </si>
  <si>
    <t>UMiG Opatów</t>
  </si>
  <si>
    <t>Okres AC</t>
  </si>
  <si>
    <t xml:space="preserve">przyczepa ciężarowa   </t>
  </si>
  <si>
    <t>FMR</t>
  </si>
  <si>
    <t>T-169</t>
  </si>
  <si>
    <t>SXAT1177PXCBC1377</t>
  </si>
  <si>
    <t>B</t>
  </si>
  <si>
    <t>W</t>
  </si>
  <si>
    <t>Zgodnie z przepisami p. poż gaśnica szt. 5, hydrant wewnętrzny szt. 2</t>
  </si>
  <si>
    <t>ss</t>
  </si>
  <si>
    <t>Szalety</t>
  </si>
  <si>
    <t>Nagłośnienie</t>
  </si>
  <si>
    <t>Oświtlenie sceniczne</t>
  </si>
  <si>
    <t>Co najmniej 2 zamki wielozastawkowe w każdych drzwiach zewnęrznych</t>
  </si>
  <si>
    <t>Zgodnie z przepisami p. poż gaśnica szt. 12, hydrant wewnętrzny szt. 6, hydranty zewnętrzne 1 szt.</t>
  </si>
  <si>
    <t>Zgodnie z p.poż</t>
  </si>
  <si>
    <t>Sprzęt elektroniczny starszy niż 7 lat</t>
  </si>
  <si>
    <t>5. Szkoła Podstawowa nr 1</t>
  </si>
  <si>
    <t>6. Szkoła Podstawowa nr 2</t>
  </si>
  <si>
    <t xml:space="preserve">6. Szkoła Podstawowa nr 2 </t>
  </si>
  <si>
    <t>Budynek A</t>
  </si>
  <si>
    <t>Budynek B</t>
  </si>
  <si>
    <t>Zgodnie z p.poż, gaśnice 6 szt., hydranty wewnętrzne 6 szt.</t>
  </si>
  <si>
    <t>Zgodnie z p.poż, gaśnice 10 szt., hydranty zewnętrzne 3 szt.</t>
  </si>
  <si>
    <t>Zgodnie z p.poż, gaśnice 7 szt., hydranty zewnętrzne 1 szt., hydranty wewnętrzne 2 szt.</t>
  </si>
  <si>
    <t>Zgodnie z p.poż, gaśnice 1 szt., hydranty zewnętrzne 6 szt.</t>
  </si>
  <si>
    <t>Co najmniej 2 zamki wielozastawkowe w każdych drzwiach zewnęrznych, alarm tylko na miejscu</t>
  </si>
  <si>
    <t>okratowane okna budynku</t>
  </si>
  <si>
    <t>Zgodnie z p.poż, gaśnice 14 szt., hydranty zewnętrzne 4 szt.</t>
  </si>
  <si>
    <t>Zgodnie z p.poż, gaśnice 11 szt., hydranty zewnętrzne 6 szt.</t>
  </si>
  <si>
    <t>Falownik inwerter sieciowy solar i panele fotowoltaiczne zainstalowane na dachu</t>
  </si>
  <si>
    <t>Telefony komórkowe</t>
  </si>
  <si>
    <t>Zgodnie z p.poż, gaśnice 4 szt., hydranty wewnętrzne 3 szt.</t>
  </si>
  <si>
    <t>System alarmujący służby z całodobową ochroną</t>
  </si>
  <si>
    <t>Zgodnie z p.poż, gaśnice 5 szt., hydranty wewnętrzne 2 szt.</t>
  </si>
  <si>
    <t>Boisko szkolne z ogrodzeniem</t>
  </si>
  <si>
    <t>Budynek mieszkalny welorodzinny, ul. 1 Maja 52</t>
  </si>
  <si>
    <t>Budynek mieszkalny wielorodzinny, ul. 1 Maja 54</t>
  </si>
  <si>
    <t>Budynek mieszkalny wielorodzinny, ul. 1 Maja 54 A</t>
  </si>
  <si>
    <t>Budynek mieszkalny wielorodzinny, ul. 1 Maja 56</t>
  </si>
  <si>
    <t>Budynek mieszkalny wielorodzinny, ul. 1 Maja 58</t>
  </si>
  <si>
    <t>Budynek mieszkalny wielorodzinny, ul. Kościuszki 47</t>
  </si>
  <si>
    <t>Budynek mieszkalny wielorodzinny, ul. Starowałowa 3</t>
  </si>
  <si>
    <t>Budynek mieszkalny wielorodzinny, ul. 1 Maja 60</t>
  </si>
  <si>
    <t>Budynek mieszkalny wielorodzinny, ul. 1 Maja 62</t>
  </si>
  <si>
    <t>Budynek mieszkalny wielorodzinny, ul. Starowałowa 4</t>
  </si>
  <si>
    <t>Budynek mieszkalny wielorodzinny, ul. Starowałowa 35</t>
  </si>
  <si>
    <t>Budynek mieszkalny wielorodzinny, ul. Legionów 8</t>
  </si>
  <si>
    <t>Budynek mieszkalny wielorodzinny, ul. 16 Stycznia 8</t>
  </si>
  <si>
    <t>Budynek mieszkalny wielorodzinny, ul. 16 Stycznia 12</t>
  </si>
  <si>
    <t>dach drewnian kryty papą</t>
  </si>
  <si>
    <t>Budynek mieszkalny wielorodzinny, ul. Słowackiego 1</t>
  </si>
  <si>
    <t>Budynek mieszkalny wielorodzinny, ul. Słowackiego 8</t>
  </si>
  <si>
    <t>dach drewniany kryty papą</t>
  </si>
  <si>
    <t>Budynek mieszkalny wielorodzinny, ul. Sienkiewicza 5A</t>
  </si>
  <si>
    <t>Lokal mieszkalny, ul. Sienkiewicza 7/9E</t>
  </si>
  <si>
    <t>Budynek mieszkalny wielorodzinny, ul. Wąska 23</t>
  </si>
  <si>
    <t>Budynek mieszkalny wielorodzinny, ul. Kolegiacka 15</t>
  </si>
  <si>
    <t>Budynek mieszkalny wielorodzinny, ul. Sienkiewicza 5B</t>
  </si>
  <si>
    <t>Budynek mieszkalny wielorodzinny, ul. Szeroka 30</t>
  </si>
  <si>
    <t>Budynek mieszkalny wielorodzinny, Polna 2</t>
  </si>
  <si>
    <t>Budynek stacji uzdatniania wody, Leszczków</t>
  </si>
  <si>
    <t>Budynke gospodarczy na terenie byłej szkoły w Brzeziu</t>
  </si>
  <si>
    <t>murowany z pustaków i cegły</t>
  </si>
  <si>
    <t>beli stalowe</t>
  </si>
  <si>
    <t>Budynek - szalety miejskie ul. Kolegiacka</t>
  </si>
  <si>
    <t>Budynek biurowy z garażami, Plac Obrońców Pokoju 34</t>
  </si>
  <si>
    <t>Sprzęt stacjonarny w tym sprzęt Straży Miejskiej</t>
  </si>
  <si>
    <t>Sprzęt stacjonarny w wartości odtworzeniowej* w tym sprzęt Straży Miejskiej</t>
  </si>
  <si>
    <t>Sprzęt przenośny w tym sprzęt Straży Miejskiej</t>
  </si>
  <si>
    <t>Kserokopiarki i urządzenia wielofunkcyjne w tym sprzęt Straży Miejskiej</t>
  </si>
  <si>
    <t>Sprzęt elektroniczny starszy niż 7 lat w tym sprzęt Straży Miejskiej</t>
  </si>
  <si>
    <t>01.03.2018 28.02.2020</t>
  </si>
  <si>
    <t>05.01.2018 20.01.2020</t>
  </si>
  <si>
    <t>11.12.2018 10.12.2020</t>
  </si>
  <si>
    <t>12.10.2018 11.10.2020</t>
  </si>
  <si>
    <t>10.11.2018 09.11.2020</t>
  </si>
  <si>
    <t>29.07.2018 28.07.2020</t>
  </si>
  <si>
    <t>03.01.2018 02.01.2020</t>
  </si>
  <si>
    <t>06.04.2018 05.04.2020</t>
  </si>
  <si>
    <t>06.09.2018 05.09.2020</t>
  </si>
  <si>
    <t>21.09.2018 20.09.2020</t>
  </si>
  <si>
    <r>
      <t>Pow. użytk. w m</t>
    </r>
    <r>
      <rPr>
        <b/>
        <vertAlign val="superscript"/>
        <sz val="10"/>
        <rFont val="Arial Narrow"/>
        <family val="2"/>
      </rPr>
      <t>2</t>
    </r>
  </si>
  <si>
    <t>Instalacja kanalizacji nadziemna przy rzece Opatówka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</si>
</sst>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_ ;\-#,##0.00\ "/>
    <numFmt numFmtId="167" formatCode="_-* #,##0.00&quot; zł&quot;_-;\-* #,##0.00&quot; zł&quot;_-;_-* \-??&quot; zł&quot;_-;_-@_-"/>
    <numFmt numFmtId="168" formatCode="#,##0.00&quot; &quot;[$€-407];[Red]&quot;-&quot;#,##0.00&quot; &quot;[$€-407]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;[Red]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indexed="10"/>
      <name val="Times New Roman"/>
      <family val="1"/>
    </font>
    <font>
      <sz val="8"/>
      <name val="Calibri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7" borderId="0" applyNumberFormat="0" applyBorder="0" applyAlignment="0" applyProtection="0"/>
    <xf numFmtId="0" fontId="6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31" fillId="31" borderId="0" applyNumberFormat="0" applyBorder="0" applyAlignment="0" applyProtection="0"/>
    <xf numFmtId="0" fontId="6" fillId="32" borderId="0" applyNumberFormat="0" applyBorder="0" applyAlignment="0" applyProtection="0"/>
    <xf numFmtId="0" fontId="31" fillId="33" borderId="0" applyNumberFormat="0" applyBorder="0" applyAlignment="0" applyProtection="0"/>
    <xf numFmtId="0" fontId="6" fillId="34" borderId="0" applyNumberFormat="0" applyBorder="0" applyAlignment="0" applyProtection="0"/>
    <xf numFmtId="0" fontId="31" fillId="35" borderId="0" applyNumberFormat="0" applyBorder="0" applyAlignment="0" applyProtection="0"/>
    <xf numFmtId="0" fontId="6" fillId="36" borderId="0" applyNumberFormat="0" applyBorder="0" applyAlignment="0" applyProtection="0"/>
    <xf numFmtId="0" fontId="31" fillId="37" borderId="0" applyNumberFormat="0" applyBorder="0" applyAlignment="0" applyProtection="0"/>
    <xf numFmtId="0" fontId="6" fillId="38" borderId="0" applyNumberFormat="0" applyBorder="0" applyAlignment="0" applyProtection="0"/>
    <xf numFmtId="0" fontId="31" fillId="39" borderId="0" applyNumberFormat="0" applyBorder="0" applyAlignment="0" applyProtection="0"/>
    <xf numFmtId="0" fontId="6" fillId="28" borderId="0" applyNumberFormat="0" applyBorder="0" applyAlignment="0" applyProtection="0"/>
    <xf numFmtId="0" fontId="31" fillId="40" borderId="0" applyNumberFormat="0" applyBorder="0" applyAlignment="0" applyProtection="0"/>
    <xf numFmtId="0" fontId="6" fillId="30" borderId="0" applyNumberFormat="0" applyBorder="0" applyAlignment="0" applyProtection="0"/>
    <xf numFmtId="0" fontId="31" fillId="41" borderId="0" applyNumberFormat="0" applyBorder="0" applyAlignment="0" applyProtection="0"/>
    <xf numFmtId="0" fontId="6" fillId="42" borderId="0" applyNumberFormat="0" applyBorder="0" applyAlignment="0" applyProtection="0"/>
    <xf numFmtId="0" fontId="32" fillId="43" borderId="1" applyNumberFormat="0" applyAlignment="0" applyProtection="0"/>
    <xf numFmtId="0" fontId="7" fillId="13" borderId="2" applyNumberFormat="0" applyAlignment="0" applyProtection="0"/>
    <xf numFmtId="0" fontId="33" fillId="44" borderId="3" applyNumberFormat="0" applyAlignment="0" applyProtection="0"/>
    <xf numFmtId="0" fontId="8" fillId="45" borderId="4" applyNumberFormat="0" applyAlignment="0" applyProtection="0"/>
    <xf numFmtId="0" fontId="9" fillId="7" borderId="0" applyNumberFormat="0" applyBorder="0" applyAlignment="0" applyProtection="0"/>
    <xf numFmtId="0" fontId="34" fillId="46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47" borderId="7" applyNumberFormat="0" applyAlignment="0" applyProtection="0"/>
    <xf numFmtId="0" fontId="11" fillId="48" borderId="8" applyNumberFormat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9" borderId="0" applyNumberFormat="0" applyBorder="0" applyAlignment="0" applyProtection="0"/>
    <xf numFmtId="0" fontId="40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44" borderId="1" applyNumberFormat="0" applyAlignment="0" applyProtection="0"/>
    <xf numFmtId="0" fontId="16" fillId="45" borderId="2" applyNumberFormat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51" borderId="17" applyNumberFormat="0" applyFont="0" applyAlignment="0" applyProtection="0"/>
    <xf numFmtId="0" fontId="5" fillId="52" borderId="18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5" fillId="0" borderId="0" applyFill="0" applyBorder="0" applyAlignment="0" applyProtection="0"/>
    <xf numFmtId="44" fontId="5" fillId="0" borderId="0" applyFont="0" applyFill="0" applyBorder="0" applyAlignment="0" applyProtection="0"/>
    <xf numFmtId="0" fontId="21" fillId="5" borderId="0" applyNumberFormat="0" applyBorder="0" applyAlignment="0" applyProtection="0"/>
    <xf numFmtId="0" fontId="46" fillId="53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44" fontId="4" fillId="0" borderId="19" xfId="101" applyFont="1" applyFill="1" applyBorder="1" applyAlignment="1" applyProtection="1">
      <alignment horizontal="right" wrapText="1"/>
      <protection locked="0"/>
    </xf>
    <xf numFmtId="0" fontId="25" fillId="0" borderId="0" xfId="0" applyFont="1" applyAlignment="1">
      <alignment/>
    </xf>
    <xf numFmtId="0" fontId="4" fillId="0" borderId="20" xfId="85" applyFont="1" applyBorder="1" applyAlignment="1">
      <alignment horizontal="left"/>
      <protection/>
    </xf>
    <xf numFmtId="49" fontId="25" fillId="0" borderId="0" xfId="0" applyNumberFormat="1" applyFont="1" applyAlignment="1">
      <alignment/>
    </xf>
    <xf numFmtId="0" fontId="3" fillId="45" borderId="20" xfId="85" applyFont="1" applyFill="1" applyBorder="1" applyAlignment="1">
      <alignment horizontal="center" vertical="center"/>
      <protection/>
    </xf>
    <xf numFmtId="0" fontId="3" fillId="45" borderId="19" xfId="85" applyFont="1" applyFill="1" applyBorder="1" applyAlignment="1">
      <alignment horizontal="center" vertical="center"/>
      <protection/>
    </xf>
    <xf numFmtId="0" fontId="4" fillId="0" borderId="19" xfId="85" applyFont="1" applyBorder="1" applyAlignment="1">
      <alignment horizontal="left"/>
      <protection/>
    </xf>
    <xf numFmtId="0" fontId="4" fillId="54" borderId="19" xfId="85" applyFont="1" applyFill="1" applyBorder="1" applyAlignment="1">
      <alignment horizontal="center" wrapText="1"/>
      <protection/>
    </xf>
    <xf numFmtId="0" fontId="4" fillId="54" borderId="19" xfId="85" applyNumberFormat="1" applyFont="1" applyFill="1" applyBorder="1">
      <alignment/>
      <protection/>
    </xf>
    <xf numFmtId="164" fontId="4" fillId="54" borderId="19" xfId="85" applyNumberFormat="1" applyFont="1" applyFill="1" applyBorder="1">
      <alignment/>
      <protection/>
    </xf>
    <xf numFmtId="0" fontId="4" fillId="54" borderId="20" xfId="85" applyFont="1" applyFill="1" applyBorder="1" applyAlignment="1">
      <alignment horizontal="right"/>
      <protection/>
    </xf>
    <xf numFmtId="0" fontId="4" fillId="54" borderId="20" xfId="85" applyNumberFormat="1" applyFont="1" applyFill="1" applyBorder="1">
      <alignment/>
      <protection/>
    </xf>
    <xf numFmtId="164" fontId="4" fillId="54" borderId="20" xfId="85" applyNumberFormat="1" applyFont="1" applyFill="1" applyBorder="1">
      <alignment/>
      <protection/>
    </xf>
    <xf numFmtId="0" fontId="4" fillId="54" borderId="19" xfId="85" applyFont="1" applyFill="1" applyBorder="1" applyAlignment="1">
      <alignment horizontal="left" wrapText="1"/>
      <protection/>
    </xf>
    <xf numFmtId="164" fontId="4" fillId="54" borderId="19" xfId="85" applyNumberFormat="1" applyFont="1" applyFill="1" applyBorder="1" applyAlignment="1">
      <alignment horizontal="center"/>
      <protection/>
    </xf>
    <xf numFmtId="0" fontId="4" fillId="54" borderId="19" xfId="85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wrapText="1"/>
    </xf>
    <xf numFmtId="0" fontId="4" fillId="0" borderId="21" xfId="0" applyFont="1" applyBorder="1" applyAlignment="1">
      <alignment horizontal="left" wrapText="1"/>
    </xf>
    <xf numFmtId="0" fontId="3" fillId="0" borderId="22" xfId="85" applyFont="1" applyBorder="1" applyAlignment="1">
      <alignment vertical="top"/>
      <protection/>
    </xf>
    <xf numFmtId="0" fontId="3" fillId="0" borderId="23" xfId="85" applyFont="1" applyBorder="1" applyAlignment="1">
      <alignment vertical="top"/>
      <protection/>
    </xf>
    <xf numFmtId="0" fontId="3" fillId="0" borderId="24" xfId="85" applyFont="1" applyBorder="1" applyAlignment="1">
      <alignment vertical="top"/>
      <protection/>
    </xf>
    <xf numFmtId="49" fontId="24" fillId="0" borderId="0" xfId="0" applyNumberFormat="1" applyFont="1" applyAlignment="1">
      <alignment horizontal="left"/>
    </xf>
    <xf numFmtId="44" fontId="3" fillId="0" borderId="25" xfId="101" applyFont="1" applyBorder="1" applyAlignment="1">
      <alignment vertical="top"/>
    </xf>
    <xf numFmtId="44" fontId="3" fillId="45" borderId="20" xfId="101" applyFont="1" applyFill="1" applyBorder="1" applyAlignment="1" applyProtection="1">
      <alignment horizontal="center" vertical="center"/>
      <protection/>
    </xf>
    <xf numFmtId="44" fontId="4" fillId="0" borderId="20" xfId="101" applyFont="1" applyFill="1" applyBorder="1" applyAlignment="1" applyProtection="1">
      <alignment horizontal="right" vertical="top" wrapText="1"/>
      <protection locked="0"/>
    </xf>
    <xf numFmtId="44" fontId="3" fillId="45" borderId="19" xfId="101" applyFont="1" applyFill="1" applyBorder="1" applyAlignment="1" applyProtection="1">
      <alignment horizontal="center" vertical="center"/>
      <protection/>
    </xf>
    <xf numFmtId="44" fontId="24" fillId="0" borderId="0" xfId="101" applyFont="1" applyAlignment="1">
      <alignment/>
    </xf>
    <xf numFmtId="164" fontId="4" fillId="54" borderId="26" xfId="85" applyNumberFormat="1" applyFont="1" applyFill="1" applyBorder="1">
      <alignment/>
      <protection/>
    </xf>
    <xf numFmtId="0" fontId="4" fillId="0" borderId="19" xfId="0" applyFont="1" applyBorder="1" applyAlignment="1">
      <alignment wrapText="1"/>
    </xf>
    <xf numFmtId="0" fontId="4" fillId="0" borderId="26" xfId="0" applyFont="1" applyBorder="1" applyAlignment="1">
      <alignment wrapText="1"/>
    </xf>
    <xf numFmtId="1" fontId="25" fillId="0" borderId="0" xfId="0" applyNumberFormat="1" applyFont="1" applyAlignment="1">
      <alignment/>
    </xf>
    <xf numFmtId="0" fontId="4" fillId="54" borderId="26" xfId="85" applyFont="1" applyFill="1" applyBorder="1" applyAlignment="1">
      <alignment horizontal="right"/>
      <protection/>
    </xf>
    <xf numFmtId="164" fontId="4" fillId="54" borderId="26" xfId="85" applyNumberFormat="1" applyFont="1" applyFill="1" applyBorder="1" applyAlignment="1">
      <alignment horizontal="center"/>
      <protection/>
    </xf>
    <xf numFmtId="0" fontId="4" fillId="54" borderId="26" xfId="85" applyNumberFormat="1" applyFont="1" applyFill="1" applyBorder="1">
      <alignment/>
      <protection/>
    </xf>
    <xf numFmtId="0" fontId="4" fillId="0" borderId="27" xfId="0" applyFont="1" applyBorder="1" applyAlignment="1">
      <alignment wrapText="1"/>
    </xf>
    <xf numFmtId="0" fontId="4" fillId="54" borderId="27" xfId="85" applyFont="1" applyFill="1" applyBorder="1" applyAlignment="1">
      <alignment horizontal="right"/>
      <protection/>
    </xf>
    <xf numFmtId="164" fontId="4" fillId="54" borderId="27" xfId="85" applyNumberFormat="1" applyFont="1" applyFill="1" applyBorder="1">
      <alignment/>
      <protection/>
    </xf>
    <xf numFmtId="164" fontId="4" fillId="54" borderId="27" xfId="85" applyNumberFormat="1" applyFont="1" applyFill="1" applyBorder="1" applyAlignment="1">
      <alignment horizontal="center"/>
      <protection/>
    </xf>
    <xf numFmtId="0" fontId="4" fillId="54" borderId="27" xfId="85" applyNumberFormat="1" applyFont="1" applyFill="1" applyBorder="1">
      <alignment/>
      <protection/>
    </xf>
    <xf numFmtId="0" fontId="4" fillId="0" borderId="28" xfId="0" applyFont="1" applyBorder="1" applyAlignment="1">
      <alignment wrapText="1"/>
    </xf>
    <xf numFmtId="0" fontId="4" fillId="54" borderId="28" xfId="85" applyFont="1" applyFill="1" applyBorder="1" applyAlignment="1">
      <alignment horizontal="right"/>
      <protection/>
    </xf>
    <xf numFmtId="164" fontId="4" fillId="54" borderId="28" xfId="85" applyNumberFormat="1" applyFont="1" applyFill="1" applyBorder="1">
      <alignment/>
      <protection/>
    </xf>
    <xf numFmtId="164" fontId="4" fillId="54" borderId="28" xfId="85" applyNumberFormat="1" applyFont="1" applyFill="1" applyBorder="1" applyAlignment="1">
      <alignment horizontal="center"/>
      <protection/>
    </xf>
    <xf numFmtId="0" fontId="4" fillId="54" borderId="28" xfId="85" applyNumberFormat="1" applyFont="1" applyFill="1" applyBorder="1">
      <alignment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164" fontId="4" fillId="54" borderId="20" xfId="85" applyNumberFormat="1" applyFont="1" applyFill="1" applyBorder="1" applyAlignment="1">
      <alignment horizontal="center"/>
      <protection/>
    </xf>
    <xf numFmtId="0" fontId="4" fillId="54" borderId="27" xfId="85" applyFont="1" applyFill="1" applyBorder="1" applyAlignment="1">
      <alignment horizontal="center" vertical="center" wrapText="1"/>
      <protection/>
    </xf>
    <xf numFmtId="0" fontId="4" fillId="54" borderId="20" xfId="85" applyFont="1" applyFill="1" applyBorder="1" applyAlignment="1">
      <alignment horizontal="center" vertical="center" wrapText="1"/>
      <protection/>
    </xf>
    <xf numFmtId="169" fontId="4" fillId="54" borderId="30" xfId="85" applyNumberFormat="1" applyFont="1" applyFill="1" applyBorder="1">
      <alignment/>
      <protection/>
    </xf>
    <xf numFmtId="169" fontId="4" fillId="54" borderId="31" xfId="85" applyNumberFormat="1" applyFont="1" applyFill="1" applyBorder="1">
      <alignment/>
      <protection/>
    </xf>
    <xf numFmtId="169" fontId="4" fillId="54" borderId="32" xfId="85" applyNumberFormat="1" applyFont="1" applyFill="1" applyBorder="1">
      <alignment/>
      <protection/>
    </xf>
    <xf numFmtId="169" fontId="4" fillId="54" borderId="33" xfId="85" applyNumberFormat="1" applyFont="1" applyFill="1" applyBorder="1">
      <alignment/>
      <protection/>
    </xf>
    <xf numFmtId="169" fontId="4" fillId="54" borderId="34" xfId="85" applyNumberFormat="1" applyFont="1" applyFill="1" applyBorder="1">
      <alignment/>
      <protection/>
    </xf>
    <xf numFmtId="169" fontId="0" fillId="0" borderId="0" xfId="0" applyNumberFormat="1" applyAlignment="1">
      <alignment/>
    </xf>
    <xf numFmtId="44" fontId="4" fillId="0" borderId="19" xfId="101" applyFont="1" applyBorder="1" applyAlignment="1">
      <alignment/>
    </xf>
    <xf numFmtId="164" fontId="4" fillId="54" borderId="35" xfId="85" applyNumberFormat="1" applyFont="1" applyFill="1" applyBorder="1">
      <alignment/>
      <protection/>
    </xf>
    <xf numFmtId="0" fontId="4" fillId="54" borderId="26" xfId="85" applyFont="1" applyFill="1" applyBorder="1" applyAlignment="1">
      <alignment horizontal="center" vertical="center" wrapText="1"/>
      <protection/>
    </xf>
    <xf numFmtId="0" fontId="4" fillId="54" borderId="19" xfId="85" applyFont="1" applyFill="1" applyBorder="1" applyAlignment="1">
      <alignment horizontal="center" vertical="center" wrapText="1"/>
      <protection/>
    </xf>
    <xf numFmtId="0" fontId="4" fillId="54" borderId="28" xfId="85" applyFont="1" applyFill="1" applyBorder="1" applyAlignment="1">
      <alignment horizontal="center" vertical="center" wrapText="1"/>
      <protection/>
    </xf>
    <xf numFmtId="0" fontId="4" fillId="0" borderId="29" xfId="0" applyFont="1" applyBorder="1" applyAlignment="1">
      <alignment wrapText="1"/>
    </xf>
    <xf numFmtId="164" fontId="4" fillId="54" borderId="26" xfId="85" applyNumberFormat="1" applyFont="1" applyFill="1" applyBorder="1" applyAlignment="1">
      <alignment horizontal="center" vertical="center" wrapText="1"/>
      <protection/>
    </xf>
    <xf numFmtId="0" fontId="4" fillId="54" borderId="27" xfId="85" applyFont="1" applyFill="1" applyBorder="1" applyAlignment="1">
      <alignment horizontal="center" vertical="center"/>
      <protection/>
    </xf>
    <xf numFmtId="0" fontId="4" fillId="54" borderId="28" xfId="85" applyFont="1" applyFill="1" applyBorder="1" applyAlignment="1">
      <alignment horizontal="center" vertical="center"/>
      <protection/>
    </xf>
    <xf numFmtId="0" fontId="4" fillId="54" borderId="20" xfId="8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54" borderId="26" xfId="85" applyFont="1" applyFill="1" applyBorder="1" applyAlignment="1">
      <alignment horizontal="center"/>
      <protection/>
    </xf>
    <xf numFmtId="0" fontId="4" fillId="54" borderId="27" xfId="85" applyFont="1" applyFill="1" applyBorder="1" applyAlignment="1">
      <alignment horizontal="center"/>
      <protection/>
    </xf>
    <xf numFmtId="0" fontId="4" fillId="54" borderId="28" xfId="85" applyFont="1" applyFill="1" applyBorder="1" applyAlignment="1">
      <alignment horizontal="center"/>
      <protection/>
    </xf>
    <xf numFmtId="0" fontId="4" fillId="54" borderId="20" xfId="85" applyFont="1" applyFill="1" applyBorder="1" applyAlignment="1">
      <alignment horizontal="center"/>
      <protection/>
    </xf>
    <xf numFmtId="0" fontId="4" fillId="0" borderId="22" xfId="85" applyFont="1" applyBorder="1" applyAlignment="1">
      <alignment horizontal="center" vertical="top" wrapText="1"/>
      <protection/>
    </xf>
    <xf numFmtId="44" fontId="27" fillId="54" borderId="25" xfId="101" applyFont="1" applyFill="1" applyBorder="1" applyAlignment="1" applyProtection="1">
      <alignment horizontal="right" vertical="top" wrapText="1"/>
      <protection locked="0"/>
    </xf>
    <xf numFmtId="44" fontId="4" fillId="0" borderId="20" xfId="101" applyFont="1" applyFill="1" applyBorder="1" applyAlignment="1" applyProtection="1">
      <alignment horizontal="right" wrapText="1"/>
      <protection locked="0"/>
    </xf>
    <xf numFmtId="0" fontId="4" fillId="54" borderId="36" xfId="85" applyFont="1" applyFill="1" applyBorder="1" applyAlignment="1">
      <alignment horizontal="center" vertical="center" wrapText="1"/>
      <protection/>
    </xf>
    <xf numFmtId="164" fontId="4" fillId="54" borderId="36" xfId="85" applyNumberFormat="1" applyFont="1" applyFill="1" applyBorder="1" applyAlignment="1">
      <alignment horizontal="center"/>
      <protection/>
    </xf>
    <xf numFmtId="0" fontId="4" fillId="54" borderId="36" xfId="85" applyNumberFormat="1" applyFont="1" applyFill="1" applyBorder="1">
      <alignment/>
      <protection/>
    </xf>
    <xf numFmtId="164" fontId="4" fillId="54" borderId="36" xfId="85" applyNumberFormat="1" applyFont="1" applyFill="1" applyBorder="1">
      <alignment/>
      <protection/>
    </xf>
    <xf numFmtId="0" fontId="4" fillId="54" borderId="37" xfId="85" applyFont="1" applyFill="1" applyBorder="1" applyAlignment="1">
      <alignment horizontal="center" vertical="center" wrapText="1"/>
      <protection/>
    </xf>
    <xf numFmtId="0" fontId="4" fillId="54" borderId="37" xfId="85" applyFont="1" applyFill="1" applyBorder="1" applyAlignment="1">
      <alignment horizontal="center"/>
      <protection/>
    </xf>
    <xf numFmtId="0" fontId="4" fillId="54" borderId="37" xfId="85" applyFont="1" applyFill="1" applyBorder="1" applyAlignment="1">
      <alignment horizontal="right"/>
      <protection/>
    </xf>
    <xf numFmtId="164" fontId="4" fillId="54" borderId="37" xfId="85" applyNumberFormat="1" applyFont="1" applyFill="1" applyBorder="1" applyAlignment="1">
      <alignment horizontal="center" vertical="center" wrapText="1"/>
      <protection/>
    </xf>
    <xf numFmtId="164" fontId="4" fillId="54" borderId="37" xfId="85" applyNumberFormat="1" applyFont="1" applyFill="1" applyBorder="1">
      <alignment/>
      <protection/>
    </xf>
    <xf numFmtId="164" fontId="4" fillId="54" borderId="37" xfId="85" applyNumberFormat="1" applyFont="1" applyFill="1" applyBorder="1" applyAlignment="1">
      <alignment horizontal="center"/>
      <protection/>
    </xf>
    <xf numFmtId="0" fontId="4" fillId="54" borderId="37" xfId="85" applyNumberFormat="1" applyFont="1" applyFill="1" applyBorder="1">
      <alignment/>
      <protection/>
    </xf>
    <xf numFmtId="0" fontId="4" fillId="54" borderId="38" xfId="85" applyFont="1" applyFill="1" applyBorder="1" applyAlignment="1">
      <alignment horizontal="center" vertical="center" wrapText="1"/>
      <protection/>
    </xf>
    <xf numFmtId="0" fontId="4" fillId="54" borderId="38" xfId="85" applyFont="1" applyFill="1" applyBorder="1" applyAlignment="1">
      <alignment horizontal="left" wrapText="1"/>
      <protection/>
    </xf>
    <xf numFmtId="0" fontId="4" fillId="54" borderId="38" xfId="85" applyFont="1" applyFill="1" applyBorder="1" applyAlignment="1">
      <alignment horizontal="center" wrapText="1"/>
      <protection/>
    </xf>
    <xf numFmtId="0" fontId="3" fillId="54" borderId="38" xfId="85" applyFont="1" applyFill="1" applyBorder="1" applyAlignment="1">
      <alignment horizontal="center" wrapText="1"/>
      <protection/>
    </xf>
    <xf numFmtId="0" fontId="3" fillId="54" borderId="38" xfId="85" applyFont="1" applyFill="1" applyBorder="1" applyAlignment="1">
      <alignment horizontal="center" vertical="center" wrapText="1"/>
      <protection/>
    </xf>
    <xf numFmtId="164" fontId="4" fillId="54" borderId="38" xfId="85" applyNumberFormat="1" applyFont="1" applyFill="1" applyBorder="1">
      <alignment/>
      <protection/>
    </xf>
    <xf numFmtId="164" fontId="4" fillId="54" borderId="38" xfId="85" applyNumberFormat="1" applyFont="1" applyFill="1" applyBorder="1" applyAlignment="1">
      <alignment horizontal="center"/>
      <protection/>
    </xf>
    <xf numFmtId="0" fontId="4" fillId="54" borderId="38" xfId="85" applyNumberFormat="1" applyFont="1" applyFill="1" applyBorder="1">
      <alignment/>
      <protection/>
    </xf>
    <xf numFmtId="169" fontId="4" fillId="54" borderId="39" xfId="85" applyNumberFormat="1" applyFont="1" applyFill="1" applyBorder="1">
      <alignment/>
      <protection/>
    </xf>
    <xf numFmtId="0" fontId="4" fillId="54" borderId="40" xfId="85" applyFont="1" applyFill="1" applyBorder="1" applyAlignment="1">
      <alignment horizontal="center" vertical="center" wrapText="1"/>
      <protection/>
    </xf>
    <xf numFmtId="0" fontId="4" fillId="54" borderId="26" xfId="85" applyFont="1" applyFill="1" applyBorder="1" applyAlignment="1">
      <alignment horizontal="left" wrapText="1"/>
      <protection/>
    </xf>
    <xf numFmtId="0" fontId="4" fillId="54" borderId="26" xfId="85" applyFont="1" applyFill="1" applyBorder="1" applyAlignment="1">
      <alignment horizontal="center" wrapText="1"/>
      <protection/>
    </xf>
    <xf numFmtId="0" fontId="4" fillId="54" borderId="26" xfId="85" applyFont="1" applyFill="1" applyBorder="1" applyAlignment="1">
      <alignment horizontal="right" wrapText="1"/>
      <protection/>
    </xf>
    <xf numFmtId="0" fontId="4" fillId="54" borderId="37" xfId="85" applyFont="1" applyFill="1" applyBorder="1" applyAlignment="1">
      <alignment horizontal="left" wrapText="1"/>
      <protection/>
    </xf>
    <xf numFmtId="169" fontId="4" fillId="54" borderId="41" xfId="85" applyNumberFormat="1" applyFont="1" applyFill="1" applyBorder="1">
      <alignment/>
      <protection/>
    </xf>
    <xf numFmtId="0" fontId="4" fillId="54" borderId="36" xfId="85" applyFont="1" applyFill="1" applyBorder="1" applyAlignment="1">
      <alignment horizontal="left" wrapText="1"/>
      <protection/>
    </xf>
    <xf numFmtId="0" fontId="4" fillId="54" borderId="36" xfId="85" applyFont="1" applyFill="1" applyBorder="1" applyAlignment="1">
      <alignment horizontal="center" wrapText="1"/>
      <protection/>
    </xf>
    <xf numFmtId="0" fontId="4" fillId="54" borderId="36" xfId="85" applyFont="1" applyFill="1" applyBorder="1" applyAlignment="1">
      <alignment horizontal="right" wrapText="1"/>
      <protection/>
    </xf>
    <xf numFmtId="169" fontId="4" fillId="54" borderId="42" xfId="85" applyNumberFormat="1" applyFont="1" applyFill="1" applyBorder="1">
      <alignment/>
      <protection/>
    </xf>
    <xf numFmtId="0" fontId="4" fillId="54" borderId="40" xfId="85" applyFont="1" applyFill="1" applyBorder="1" applyAlignment="1">
      <alignment horizontal="center"/>
      <protection/>
    </xf>
    <xf numFmtId="0" fontId="4" fillId="54" borderId="40" xfId="85" applyFont="1" applyFill="1" applyBorder="1" applyAlignment="1">
      <alignment horizontal="right"/>
      <protection/>
    </xf>
    <xf numFmtId="164" fontId="4" fillId="54" borderId="40" xfId="85" applyNumberFormat="1" applyFont="1" applyFill="1" applyBorder="1">
      <alignment/>
      <protection/>
    </xf>
    <xf numFmtId="164" fontId="4" fillId="54" borderId="40" xfId="85" applyNumberFormat="1" applyFont="1" applyFill="1" applyBorder="1" applyAlignment="1">
      <alignment horizontal="center"/>
      <protection/>
    </xf>
    <xf numFmtId="0" fontId="4" fillId="54" borderId="40" xfId="85" applyNumberFormat="1" applyFont="1" applyFill="1" applyBorder="1">
      <alignment/>
      <protection/>
    </xf>
    <xf numFmtId="169" fontId="4" fillId="54" borderId="43" xfId="85" applyNumberFormat="1" applyFont="1" applyFill="1" applyBorder="1">
      <alignment/>
      <protection/>
    </xf>
    <xf numFmtId="0" fontId="4" fillId="54" borderId="38" xfId="85" applyFont="1" applyFill="1" applyBorder="1" applyAlignment="1">
      <alignment horizontal="center"/>
      <protection/>
    </xf>
    <xf numFmtId="0" fontId="4" fillId="54" borderId="38" xfId="85" applyFont="1" applyFill="1" applyBorder="1" applyAlignment="1">
      <alignment horizontal="right"/>
      <protection/>
    </xf>
    <xf numFmtId="0" fontId="4" fillId="0" borderId="40" xfId="0" applyFont="1" applyBorder="1" applyAlignment="1">
      <alignment wrapText="1"/>
    </xf>
    <xf numFmtId="0" fontId="4" fillId="54" borderId="40" xfId="85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wrapText="1"/>
    </xf>
    <xf numFmtId="0" fontId="4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7" fillId="0" borderId="19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69" fontId="2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26" xfId="0" applyFont="1" applyBorder="1" applyAlignment="1">
      <alignment vertical="center" wrapText="1"/>
    </xf>
    <xf numFmtId="0" fontId="47" fillId="0" borderId="19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164" fontId="47" fillId="0" borderId="0" xfId="0" applyNumberFormat="1" applyFont="1" applyAlignment="1">
      <alignment/>
    </xf>
    <xf numFmtId="169" fontId="47" fillId="0" borderId="0" xfId="0" applyNumberFormat="1" applyFont="1" applyAlignment="1">
      <alignment/>
    </xf>
    <xf numFmtId="0" fontId="49" fillId="55" borderId="37" xfId="0" applyFont="1" applyFill="1" applyBorder="1" applyAlignment="1">
      <alignment horizontal="left" wrapText="1"/>
    </xf>
    <xf numFmtId="49" fontId="49" fillId="55" borderId="37" xfId="0" applyNumberFormat="1" applyFont="1" applyFill="1" applyBorder="1" applyAlignment="1">
      <alignment horizontal="left" wrapText="1"/>
    </xf>
    <xf numFmtId="49" fontId="49" fillId="55" borderId="41" xfId="0" applyNumberFormat="1" applyFont="1" applyFill="1" applyBorder="1" applyAlignment="1">
      <alignment horizontal="left" wrapText="1"/>
    </xf>
    <xf numFmtId="49" fontId="47" fillId="0" borderId="26" xfId="0" applyNumberFormat="1" applyFont="1" applyBorder="1" applyAlignment="1">
      <alignment horizontal="left" wrapText="1"/>
    </xf>
    <xf numFmtId="49" fontId="47" fillId="0" borderId="30" xfId="0" applyNumberFormat="1" applyFont="1" applyBorder="1" applyAlignment="1">
      <alignment horizontal="left" wrapText="1"/>
    </xf>
    <xf numFmtId="49" fontId="47" fillId="0" borderId="19" xfId="0" applyNumberFormat="1" applyFont="1" applyBorder="1" applyAlignment="1">
      <alignment horizontal="left" wrapText="1"/>
    </xf>
    <xf numFmtId="49" fontId="47" fillId="0" borderId="31" xfId="0" applyNumberFormat="1" applyFont="1" applyBorder="1" applyAlignment="1">
      <alignment horizontal="left" wrapText="1"/>
    </xf>
    <xf numFmtId="49" fontId="47" fillId="0" borderId="37" xfId="0" applyNumberFormat="1" applyFont="1" applyBorder="1" applyAlignment="1">
      <alignment horizontal="left" wrapText="1"/>
    </xf>
    <xf numFmtId="49" fontId="47" fillId="0" borderId="41" xfId="0" applyNumberFormat="1" applyFont="1" applyBorder="1" applyAlignment="1">
      <alignment horizontal="left" wrapText="1"/>
    </xf>
    <xf numFmtId="0" fontId="47" fillId="0" borderId="45" xfId="0" applyFont="1" applyBorder="1" applyAlignment="1">
      <alignment wrapText="1"/>
    </xf>
    <xf numFmtId="0" fontId="47" fillId="0" borderId="46" xfId="0" applyFont="1" applyBorder="1" applyAlignment="1">
      <alignment horizontal="left" wrapText="1"/>
    </xf>
    <xf numFmtId="0" fontId="4" fillId="54" borderId="47" xfId="85" applyFont="1" applyFill="1" applyBorder="1" applyAlignment="1">
      <alignment horizontal="center" vertical="center" wrapText="1"/>
      <protection/>
    </xf>
    <xf numFmtId="0" fontId="4" fillId="0" borderId="47" xfId="0" applyFont="1" applyBorder="1" applyAlignment="1">
      <alignment wrapText="1"/>
    </xf>
    <xf numFmtId="0" fontId="4" fillId="54" borderId="47" xfId="85" applyFont="1" applyFill="1" applyBorder="1" applyAlignment="1">
      <alignment horizontal="center"/>
      <protection/>
    </xf>
    <xf numFmtId="0" fontId="4" fillId="54" borderId="47" xfId="85" applyFont="1" applyFill="1" applyBorder="1" applyAlignment="1">
      <alignment horizontal="right"/>
      <protection/>
    </xf>
    <xf numFmtId="164" fontId="4" fillId="54" borderId="47" xfId="85" applyNumberFormat="1" applyFont="1" applyFill="1" applyBorder="1" applyAlignment="1">
      <alignment horizontal="center" vertical="center" wrapText="1"/>
      <protection/>
    </xf>
    <xf numFmtId="164" fontId="4" fillId="54" borderId="47" xfId="85" applyNumberFormat="1" applyFont="1" applyFill="1" applyBorder="1">
      <alignment/>
      <protection/>
    </xf>
    <xf numFmtId="164" fontId="4" fillId="54" borderId="47" xfId="85" applyNumberFormat="1" applyFont="1" applyFill="1" applyBorder="1" applyAlignment="1">
      <alignment horizontal="center"/>
      <protection/>
    </xf>
    <xf numFmtId="0" fontId="4" fillId="54" borderId="47" xfId="85" applyNumberFormat="1" applyFont="1" applyFill="1" applyBorder="1">
      <alignment/>
      <protection/>
    </xf>
    <xf numFmtId="169" fontId="4" fillId="54" borderId="48" xfId="85" applyNumberFormat="1" applyFont="1" applyFill="1" applyBorder="1">
      <alignment/>
      <protection/>
    </xf>
    <xf numFmtId="49" fontId="4" fillId="0" borderId="0" xfId="0" applyNumberFormat="1" applyFont="1" applyAlignment="1">
      <alignment horizontal="left"/>
    </xf>
    <xf numFmtId="0" fontId="4" fillId="0" borderId="38" xfId="0" applyFont="1" applyBorder="1" applyAlignment="1">
      <alignment wrapText="1"/>
    </xf>
    <xf numFmtId="0" fontId="4" fillId="54" borderId="38" xfId="85" applyFont="1" applyFill="1" applyBorder="1" applyAlignment="1">
      <alignment horizontal="center" vertical="center"/>
      <protection/>
    </xf>
    <xf numFmtId="0" fontId="4" fillId="56" borderId="37" xfId="0" applyFont="1" applyFill="1" applyBorder="1" applyAlignment="1">
      <alignment wrapText="1"/>
    </xf>
    <xf numFmtId="0" fontId="4" fillId="54" borderId="49" xfId="85" applyFont="1" applyFill="1" applyBorder="1" applyAlignment="1">
      <alignment horizontal="center" vertical="center" wrapText="1"/>
      <protection/>
    </xf>
    <xf numFmtId="0" fontId="4" fillId="0" borderId="49" xfId="0" applyFont="1" applyBorder="1" applyAlignment="1">
      <alignment wrapText="1"/>
    </xf>
    <xf numFmtId="0" fontId="4" fillId="54" borderId="49" xfId="85" applyFont="1" applyFill="1" applyBorder="1" applyAlignment="1">
      <alignment horizontal="center"/>
      <protection/>
    </xf>
    <xf numFmtId="0" fontId="4" fillId="54" borderId="49" xfId="85" applyFont="1" applyFill="1" applyBorder="1" applyAlignment="1">
      <alignment horizontal="right"/>
      <protection/>
    </xf>
    <xf numFmtId="0" fontId="4" fillId="54" borderId="49" xfId="85" applyFont="1" applyFill="1" applyBorder="1" applyAlignment="1">
      <alignment horizontal="center" vertical="center"/>
      <protection/>
    </xf>
    <xf numFmtId="164" fontId="4" fillId="54" borderId="49" xfId="85" applyNumberFormat="1" applyFont="1" applyFill="1" applyBorder="1" applyAlignment="1">
      <alignment horizontal="center"/>
      <protection/>
    </xf>
    <xf numFmtId="0" fontId="4" fillId="54" borderId="49" xfId="85" applyNumberFormat="1" applyFont="1" applyFill="1" applyBorder="1">
      <alignment/>
      <protection/>
    </xf>
    <xf numFmtId="164" fontId="4" fillId="54" borderId="49" xfId="85" applyNumberFormat="1" applyFont="1" applyFill="1" applyBorder="1">
      <alignment/>
      <protection/>
    </xf>
    <xf numFmtId="169" fontId="4" fillId="54" borderId="50" xfId="85" applyNumberFormat="1" applyFont="1" applyFill="1" applyBorder="1">
      <alignment/>
      <protection/>
    </xf>
    <xf numFmtId="0" fontId="3" fillId="0" borderId="51" xfId="85" applyFont="1" applyBorder="1" applyAlignment="1">
      <alignment vertical="top"/>
      <protection/>
    </xf>
    <xf numFmtId="44" fontId="3" fillId="0" borderId="52" xfId="101" applyFont="1" applyBorder="1" applyAlignment="1">
      <alignment vertical="top"/>
    </xf>
    <xf numFmtId="0" fontId="4" fillId="57" borderId="2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54" borderId="27" xfId="85" applyFont="1" applyFill="1" applyBorder="1" applyAlignment="1">
      <alignment horizontal="center" wrapText="1"/>
      <protection/>
    </xf>
    <xf numFmtId="0" fontId="4" fillId="54" borderId="27" xfId="85" applyNumberFormat="1" applyFont="1" applyFill="1" applyBorder="1" applyAlignment="1">
      <alignment horizontal="center" vertical="center" wrapText="1"/>
      <protection/>
    </xf>
    <xf numFmtId="164" fontId="4" fillId="54" borderId="27" xfId="85" applyNumberFormat="1" applyFont="1" applyFill="1" applyBorder="1" applyAlignment="1">
      <alignment horizontal="center" vertical="center" wrapText="1"/>
      <protection/>
    </xf>
    <xf numFmtId="164" fontId="4" fillId="54" borderId="27" xfId="85" applyNumberFormat="1" applyFont="1" applyFill="1" applyBorder="1" applyAlignment="1">
      <alignment vertical="center"/>
      <protection/>
    </xf>
    <xf numFmtId="164" fontId="4" fillId="54" borderId="27" xfId="85" applyNumberFormat="1" applyFont="1" applyFill="1" applyBorder="1" applyAlignment="1">
      <alignment horizontal="center" vertical="center"/>
      <protection/>
    </xf>
    <xf numFmtId="0" fontId="4" fillId="54" borderId="27" xfId="103" applyNumberFormat="1" applyFont="1" applyFill="1" applyBorder="1" applyAlignment="1" applyProtection="1">
      <alignment vertical="center" wrapText="1"/>
      <protection/>
    </xf>
    <xf numFmtId="169" fontId="4" fillId="54" borderId="32" xfId="103" applyNumberFormat="1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>
      <alignment vertical="center"/>
    </xf>
    <xf numFmtId="0" fontId="4" fillId="54" borderId="20" xfId="85" applyFont="1" applyFill="1" applyBorder="1" applyAlignment="1">
      <alignment horizontal="center" wrapText="1"/>
      <protection/>
    </xf>
    <xf numFmtId="0" fontId="4" fillId="54" borderId="20" xfId="85" applyNumberFormat="1" applyFont="1" applyFill="1" applyBorder="1" applyAlignment="1">
      <alignment horizontal="center" vertical="center" wrapText="1"/>
      <protection/>
    </xf>
    <xf numFmtId="164" fontId="4" fillId="54" borderId="20" xfId="85" applyNumberFormat="1" applyFont="1" applyFill="1" applyBorder="1" applyAlignment="1">
      <alignment horizontal="center" vertical="center" wrapText="1"/>
      <protection/>
    </xf>
    <xf numFmtId="164" fontId="4" fillId="54" borderId="20" xfId="85" applyNumberFormat="1" applyFont="1" applyFill="1" applyBorder="1" applyAlignment="1">
      <alignment vertical="center"/>
      <protection/>
    </xf>
    <xf numFmtId="164" fontId="4" fillId="54" borderId="20" xfId="85" applyNumberFormat="1" applyFont="1" applyFill="1" applyBorder="1" applyAlignment="1">
      <alignment horizontal="center" vertical="center"/>
      <protection/>
    </xf>
    <xf numFmtId="0" fontId="4" fillId="54" borderId="20" xfId="103" applyNumberFormat="1" applyFont="1" applyFill="1" applyBorder="1" applyAlignment="1" applyProtection="1">
      <alignment horizontal="center" vertical="center" wrapText="1"/>
      <protection/>
    </xf>
    <xf numFmtId="169" fontId="4" fillId="54" borderId="34" xfId="103" applyNumberFormat="1" applyFont="1" applyFill="1" applyBorder="1" applyAlignment="1" applyProtection="1">
      <alignment horizontal="center" vertical="center" wrapText="1"/>
      <protection/>
    </xf>
    <xf numFmtId="0" fontId="4" fillId="57" borderId="38" xfId="0" applyFont="1" applyFill="1" applyBorder="1" applyAlignment="1">
      <alignment vertical="center"/>
    </xf>
    <xf numFmtId="0" fontId="4" fillId="54" borderId="38" xfId="85" applyNumberFormat="1" applyFont="1" applyFill="1" applyBorder="1" applyAlignment="1">
      <alignment horizontal="center" vertical="center" wrapText="1"/>
      <protection/>
    </xf>
    <xf numFmtId="164" fontId="4" fillId="54" borderId="38" xfId="85" applyNumberFormat="1" applyFont="1" applyFill="1" applyBorder="1" applyAlignment="1">
      <alignment horizontal="center" vertical="center" wrapText="1"/>
      <protection/>
    </xf>
    <xf numFmtId="164" fontId="4" fillId="54" borderId="38" xfId="85" applyNumberFormat="1" applyFont="1" applyFill="1" applyBorder="1" applyAlignment="1">
      <alignment horizontal="center" vertical="center"/>
      <protection/>
    </xf>
    <xf numFmtId="0" fontId="4" fillId="54" borderId="38" xfId="103" applyNumberFormat="1" applyFont="1" applyFill="1" applyBorder="1" applyAlignment="1" applyProtection="1">
      <alignment horizontal="center" vertical="center" wrapText="1"/>
      <protection/>
    </xf>
    <xf numFmtId="169" fontId="4" fillId="54" borderId="39" xfId="103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vertical="center"/>
    </xf>
    <xf numFmtId="0" fontId="4" fillId="54" borderId="28" xfId="85" applyFont="1" applyFill="1" applyBorder="1" applyAlignment="1">
      <alignment horizontal="center" wrapText="1"/>
      <protection/>
    </xf>
    <xf numFmtId="0" fontId="4" fillId="54" borderId="28" xfId="85" applyNumberFormat="1" applyFont="1" applyFill="1" applyBorder="1" applyAlignment="1">
      <alignment horizontal="center" vertical="center" wrapText="1"/>
      <protection/>
    </xf>
    <xf numFmtId="164" fontId="4" fillId="54" borderId="28" xfId="85" applyNumberFormat="1" applyFont="1" applyFill="1" applyBorder="1" applyAlignment="1">
      <alignment horizontal="center" vertical="center" wrapText="1"/>
      <protection/>
    </xf>
    <xf numFmtId="164" fontId="4" fillId="54" borderId="28" xfId="85" applyNumberFormat="1" applyFont="1" applyFill="1" applyBorder="1" applyAlignment="1">
      <alignment vertical="center"/>
      <protection/>
    </xf>
    <xf numFmtId="164" fontId="4" fillId="54" borderId="28" xfId="85" applyNumberFormat="1" applyFont="1" applyFill="1" applyBorder="1" applyAlignment="1">
      <alignment horizontal="center" vertical="center"/>
      <protection/>
    </xf>
    <xf numFmtId="0" fontId="4" fillId="54" borderId="28" xfId="103" applyNumberFormat="1" applyFont="1" applyFill="1" applyBorder="1" applyAlignment="1" applyProtection="1">
      <alignment horizontal="center" vertical="center" wrapText="1"/>
      <protection/>
    </xf>
    <xf numFmtId="169" fontId="4" fillId="54" borderId="33" xfId="103" applyNumberFormat="1" applyFont="1" applyFill="1" applyBorder="1" applyAlignment="1" applyProtection="1">
      <alignment horizontal="center" vertical="center" wrapText="1"/>
      <protection/>
    </xf>
    <xf numFmtId="0" fontId="4" fillId="0" borderId="20" xfId="85" applyFont="1" applyBorder="1" applyAlignment="1">
      <alignment horizontal="center" vertical="top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54" borderId="27" xfId="85" applyFont="1" applyFill="1" applyBorder="1" applyAlignment="1">
      <alignment wrapText="1"/>
      <protection/>
    </xf>
    <xf numFmtId="0" fontId="4" fillId="54" borderId="27" xfId="85" applyFont="1" applyFill="1" applyBorder="1" applyAlignment="1">
      <alignment/>
      <protection/>
    </xf>
    <xf numFmtId="8" fontId="4" fillId="54" borderId="27" xfId="85" applyNumberFormat="1" applyFont="1" applyFill="1" applyBorder="1" applyAlignment="1">
      <alignment horizontal="center"/>
      <protection/>
    </xf>
    <xf numFmtId="169" fontId="4" fillId="54" borderId="32" xfId="85" applyNumberFormat="1" applyFont="1" applyFill="1" applyBorder="1" applyAlignment="1">
      <alignment/>
      <protection/>
    </xf>
    <xf numFmtId="0" fontId="4" fillId="54" borderId="49" xfId="85" applyFont="1" applyFill="1" applyBorder="1" applyAlignment="1">
      <alignment wrapText="1"/>
      <protection/>
    </xf>
    <xf numFmtId="0" fontId="4" fillId="54" borderId="49" xfId="85" applyFont="1" applyFill="1" applyBorder="1" applyAlignment="1">
      <alignment/>
      <protection/>
    </xf>
    <xf numFmtId="8" fontId="4" fillId="54" borderId="49" xfId="85" applyNumberFormat="1" applyFont="1" applyFill="1" applyBorder="1" applyAlignment="1">
      <alignment horizontal="center"/>
      <protection/>
    </xf>
    <xf numFmtId="169" fontId="4" fillId="54" borderId="50" xfId="85" applyNumberFormat="1" applyFont="1" applyFill="1" applyBorder="1" applyAlignment="1">
      <alignment/>
      <protection/>
    </xf>
    <xf numFmtId="0" fontId="4" fillId="54" borderId="28" xfId="85" applyFont="1" applyFill="1" applyBorder="1" applyAlignment="1">
      <alignment/>
      <protection/>
    </xf>
    <xf numFmtId="8" fontId="4" fillId="54" borderId="28" xfId="85" applyNumberFormat="1" applyFont="1" applyFill="1" applyBorder="1" applyAlignment="1">
      <alignment horizontal="center"/>
      <protection/>
    </xf>
    <xf numFmtId="169" fontId="4" fillId="54" borderId="33" xfId="85" applyNumberFormat="1" applyFont="1" applyFill="1" applyBorder="1" applyAlignment="1">
      <alignment/>
      <protection/>
    </xf>
    <xf numFmtId="0" fontId="4" fillId="0" borderId="35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 wrapText="1"/>
    </xf>
    <xf numFmtId="0" fontId="4" fillId="54" borderId="40" xfId="85" applyFont="1" applyFill="1" applyBorder="1" applyAlignment="1">
      <alignment wrapText="1"/>
      <protection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9" xfId="86" applyFont="1" applyFill="1" applyBorder="1" applyAlignment="1">
      <alignment horizontal="center" vertical="center"/>
      <protection/>
    </xf>
    <xf numFmtId="0" fontId="3" fillId="58" borderId="19" xfId="0" applyFont="1" applyFill="1" applyBorder="1" applyAlignment="1">
      <alignment horizontal="center" vertical="center" wrapText="1"/>
    </xf>
    <xf numFmtId="49" fontId="3" fillId="58" borderId="19" xfId="0" applyNumberFormat="1" applyFont="1" applyFill="1" applyBorder="1" applyAlignment="1">
      <alignment horizontal="center" vertical="center" wrapText="1"/>
    </xf>
    <xf numFmtId="1" fontId="3" fillId="58" borderId="19" xfId="0" applyNumberFormat="1" applyFont="1" applyFill="1" applyBorder="1" applyAlignment="1">
      <alignment horizontal="center" vertical="center" wrapText="1"/>
    </xf>
    <xf numFmtId="169" fontId="3" fillId="58" borderId="19" xfId="0" applyNumberFormat="1" applyFont="1" applyFill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 wrapText="1"/>
    </xf>
    <xf numFmtId="0" fontId="4" fillId="0" borderId="19" xfId="86" applyFont="1" applyBorder="1" applyAlignment="1">
      <alignment horizontal="center" vertical="center"/>
      <protection/>
    </xf>
    <xf numFmtId="49" fontId="4" fillId="0" borderId="19" xfId="86" applyNumberFormat="1" applyFont="1" applyFill="1" applyBorder="1" applyAlignment="1">
      <alignment horizontal="center" vertical="center"/>
      <protection/>
    </xf>
    <xf numFmtId="169" fontId="4" fillId="0" borderId="19" xfId="86" applyNumberFormat="1" applyFont="1" applyFill="1" applyBorder="1" applyAlignment="1">
      <alignment horizontal="center" vertical="center"/>
      <protection/>
    </xf>
    <xf numFmtId="0" fontId="4" fillId="0" borderId="19" xfId="86" applyFont="1" applyFill="1" applyBorder="1" applyAlignment="1">
      <alignment horizontal="center" vertical="center" wrapText="1"/>
      <protection/>
    </xf>
    <xf numFmtId="44" fontId="4" fillId="0" borderId="19" xfId="104" applyFont="1" applyFill="1" applyBorder="1" applyAlignment="1">
      <alignment horizontal="center" vertical="center" wrapText="1"/>
    </xf>
    <xf numFmtId="169" fontId="4" fillId="0" borderId="19" xfId="85" applyNumberFormat="1" applyFont="1" applyFill="1" applyBorder="1" applyAlignment="1">
      <alignment horizontal="center" vertical="center" wrapText="1"/>
      <protection/>
    </xf>
    <xf numFmtId="0" fontId="4" fillId="54" borderId="19" xfId="86" applyFont="1" applyFill="1" applyBorder="1" applyAlignment="1">
      <alignment horizontal="center" vertical="center" wrapText="1"/>
      <protection/>
    </xf>
    <xf numFmtId="174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0" fontId="4" fillId="57" borderId="19" xfId="86" applyFont="1" applyFill="1" applyBorder="1" applyAlignment="1">
      <alignment horizontal="center" vertical="center"/>
      <protection/>
    </xf>
    <xf numFmtId="16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4" fillId="57" borderId="19" xfId="0" applyFont="1" applyFill="1" applyBorder="1" applyAlignment="1">
      <alignment vertical="center"/>
    </xf>
    <xf numFmtId="164" fontId="3" fillId="45" borderId="26" xfId="103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" fillId="59" borderId="36" xfId="85" applyFont="1" applyFill="1" applyBorder="1" applyAlignment="1">
      <alignment horizontal="center" vertical="center" wrapText="1"/>
      <protection/>
    </xf>
    <xf numFmtId="164" fontId="3" fillId="59" borderId="36" xfId="85" applyNumberFormat="1" applyFont="1" applyFill="1" applyBorder="1" applyAlignment="1">
      <alignment horizontal="center" vertical="center" wrapText="1"/>
      <protection/>
    </xf>
    <xf numFmtId="164" fontId="3" fillId="45" borderId="36" xfId="103" applyNumberFormat="1" applyFont="1" applyFill="1" applyBorder="1" applyAlignment="1" applyProtection="1">
      <alignment horizontal="center" vertical="center" wrapText="1"/>
      <protection/>
    </xf>
    <xf numFmtId="0" fontId="4" fillId="54" borderId="19" xfId="85" applyFont="1" applyFill="1" applyBorder="1" applyAlignment="1">
      <alignment horizontal="center"/>
      <protection/>
    </xf>
    <xf numFmtId="0" fontId="4" fillId="54" borderId="19" xfId="85" applyFont="1" applyFill="1" applyBorder="1" applyAlignment="1">
      <alignment horizontal="right"/>
      <protection/>
    </xf>
    <xf numFmtId="164" fontId="4" fillId="54" borderId="19" xfId="85" applyNumberFormat="1" applyFont="1" applyFill="1" applyBorder="1" applyAlignment="1">
      <alignment horizontal="center" vertical="center" wrapText="1"/>
      <protection/>
    </xf>
    <xf numFmtId="164" fontId="4" fillId="57" borderId="19" xfId="85" applyNumberFormat="1" applyFont="1" applyFill="1" applyBorder="1" applyAlignment="1">
      <alignment horizontal="center"/>
      <protection/>
    </xf>
    <xf numFmtId="169" fontId="4" fillId="0" borderId="31" xfId="85" applyNumberFormat="1" applyFont="1" applyFill="1" applyBorder="1" applyAlignment="1">
      <alignment vertical="center"/>
      <protection/>
    </xf>
    <xf numFmtId="169" fontId="23" fillId="0" borderId="0" xfId="0" applyNumberFormat="1" applyFont="1" applyAlignment="1">
      <alignment/>
    </xf>
    <xf numFmtId="169" fontId="4" fillId="0" borderId="31" xfId="85" applyNumberFormat="1" applyFont="1" applyFill="1" applyBorder="1" applyAlignment="1">
      <alignment horizontal="right" vertical="center"/>
      <protection/>
    </xf>
    <xf numFmtId="169" fontId="4" fillId="0" borderId="41" xfId="85" applyNumberFormat="1" applyFont="1" applyFill="1" applyBorder="1" applyAlignment="1">
      <alignment horizontal="right" vertical="center"/>
      <protection/>
    </xf>
    <xf numFmtId="169" fontId="2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54" borderId="27" xfId="85" applyFont="1" applyFill="1" applyBorder="1" applyAlignment="1">
      <alignment horizontal="center" vertical="center" wrapText="1"/>
      <protection/>
    </xf>
    <xf numFmtId="0" fontId="4" fillId="54" borderId="49" xfId="85" applyFont="1" applyFill="1" applyBorder="1" applyAlignment="1">
      <alignment horizontal="center" vertical="center" wrapText="1"/>
      <protection/>
    </xf>
    <xf numFmtId="0" fontId="4" fillId="54" borderId="28" xfId="85" applyFont="1" applyFill="1" applyBorder="1" applyAlignment="1">
      <alignment horizontal="center" vertical="center" wrapText="1"/>
      <protection/>
    </xf>
    <xf numFmtId="0" fontId="3" fillId="54" borderId="53" xfId="85" applyFont="1" applyFill="1" applyBorder="1" applyAlignment="1">
      <alignment horizontal="center" vertical="center" wrapText="1"/>
      <protection/>
    </xf>
    <xf numFmtId="0" fontId="3" fillId="54" borderId="54" xfId="85" applyFont="1" applyFill="1" applyBorder="1" applyAlignment="1">
      <alignment horizontal="center" vertical="center" wrapText="1"/>
      <protection/>
    </xf>
    <xf numFmtId="0" fontId="3" fillId="54" borderId="55" xfId="85" applyFont="1" applyFill="1" applyBorder="1" applyAlignment="1">
      <alignment horizontal="center" vertical="center" wrapText="1"/>
      <protection/>
    </xf>
    <xf numFmtId="0" fontId="4" fillId="54" borderId="20" xfId="85" applyFont="1" applyFill="1" applyBorder="1" applyAlignment="1">
      <alignment horizontal="center" vertical="center" wrapText="1"/>
      <protection/>
    </xf>
    <xf numFmtId="0" fontId="4" fillId="54" borderId="38" xfId="85" applyFont="1" applyFill="1" applyBorder="1" applyAlignment="1">
      <alignment horizontal="center" vertical="center" wrapText="1"/>
      <protection/>
    </xf>
    <xf numFmtId="0" fontId="3" fillId="54" borderId="56" xfId="85" applyFont="1" applyFill="1" applyBorder="1" applyAlignment="1">
      <alignment horizontal="center" vertical="center" wrapText="1"/>
      <protection/>
    </xf>
    <xf numFmtId="0" fontId="4" fillId="54" borderId="57" xfId="85" applyFont="1" applyFill="1" applyBorder="1" applyAlignment="1">
      <alignment horizontal="center" vertical="center" wrapText="1"/>
      <protection/>
    </xf>
    <xf numFmtId="0" fontId="4" fillId="54" borderId="58" xfId="85" applyFont="1" applyFill="1" applyBorder="1" applyAlignment="1">
      <alignment horizontal="center" vertical="center" wrapText="1"/>
      <protection/>
    </xf>
    <xf numFmtId="0" fontId="4" fillId="54" borderId="59" xfId="85" applyFont="1" applyFill="1" applyBorder="1" applyAlignment="1">
      <alignment horizontal="center" vertical="center" wrapText="1"/>
      <protection/>
    </xf>
    <xf numFmtId="0" fontId="4" fillId="54" borderId="26" xfId="85" applyFont="1" applyFill="1" applyBorder="1" applyAlignment="1">
      <alignment horizontal="center" vertical="center" wrapText="1"/>
      <protection/>
    </xf>
    <xf numFmtId="0" fontId="4" fillId="54" borderId="19" xfId="85" applyFont="1" applyFill="1" applyBorder="1" applyAlignment="1">
      <alignment horizontal="center" vertical="center" wrapText="1"/>
      <protection/>
    </xf>
    <xf numFmtId="0" fontId="4" fillId="54" borderId="36" xfId="85" applyFont="1" applyFill="1" applyBorder="1" applyAlignment="1">
      <alignment horizontal="center" vertical="center" wrapText="1"/>
      <protection/>
    </xf>
    <xf numFmtId="0" fontId="4" fillId="54" borderId="60" xfId="85" applyFont="1" applyFill="1" applyBorder="1" applyAlignment="1">
      <alignment horizontal="center" vertical="center" wrapText="1"/>
      <protection/>
    </xf>
    <xf numFmtId="0" fontId="4" fillId="54" borderId="61" xfId="85" applyFont="1" applyFill="1" applyBorder="1" applyAlignment="1">
      <alignment horizontal="center" vertical="center" wrapText="1"/>
      <protection/>
    </xf>
    <xf numFmtId="0" fontId="3" fillId="54" borderId="62" xfId="85" applyFont="1" applyFill="1" applyBorder="1" applyAlignment="1">
      <alignment horizontal="center" vertical="center" wrapText="1"/>
      <protection/>
    </xf>
    <xf numFmtId="0" fontId="3" fillId="45" borderId="26" xfId="85" applyFont="1" applyFill="1" applyBorder="1" applyAlignment="1">
      <alignment horizontal="center" vertical="center" wrapText="1"/>
      <protection/>
    </xf>
    <xf numFmtId="0" fontId="3" fillId="45" borderId="36" xfId="85" applyFont="1" applyFill="1" applyBorder="1" applyAlignment="1">
      <alignment horizontal="center" vertical="center" wrapText="1"/>
      <protection/>
    </xf>
    <xf numFmtId="0" fontId="3" fillId="45" borderId="26" xfId="85" applyFont="1" applyFill="1" applyBorder="1" applyAlignment="1">
      <alignment horizontal="center" wrapText="1"/>
      <protection/>
    </xf>
    <xf numFmtId="0" fontId="3" fillId="45" borderId="36" xfId="85" applyFont="1" applyFill="1" applyBorder="1" applyAlignment="1">
      <alignment horizontal="center" wrapText="1"/>
      <protection/>
    </xf>
    <xf numFmtId="0" fontId="3" fillId="45" borderId="57" xfId="85" applyFont="1" applyFill="1" applyBorder="1" applyAlignment="1">
      <alignment horizontal="center" vertical="center" wrapText="1"/>
      <protection/>
    </xf>
    <xf numFmtId="0" fontId="3" fillId="45" borderId="61" xfId="85" applyFont="1" applyFill="1" applyBorder="1" applyAlignment="1">
      <alignment horizontal="center" vertical="center" wrapText="1"/>
      <protection/>
    </xf>
    <xf numFmtId="0" fontId="47" fillId="54" borderId="57" xfId="85" applyFont="1" applyFill="1" applyBorder="1" applyAlignment="1">
      <alignment horizontal="center" vertical="center" wrapText="1"/>
      <protection/>
    </xf>
    <xf numFmtId="0" fontId="47" fillId="54" borderId="60" xfId="85" applyFont="1" applyFill="1" applyBorder="1" applyAlignment="1">
      <alignment horizontal="center" vertical="center" wrapText="1"/>
      <protection/>
    </xf>
    <xf numFmtId="0" fontId="47" fillId="54" borderId="59" xfId="85" applyFont="1" applyFill="1" applyBorder="1" applyAlignment="1">
      <alignment horizontal="center" vertical="center" wrapText="1"/>
      <protection/>
    </xf>
    <xf numFmtId="0" fontId="4" fillId="54" borderId="40" xfId="85" applyFont="1" applyFill="1" applyBorder="1" applyAlignment="1">
      <alignment horizontal="center" vertical="center" wrapText="1"/>
      <protection/>
    </xf>
    <xf numFmtId="0" fontId="4" fillId="54" borderId="63" xfId="85" applyFont="1" applyFill="1" applyBorder="1" applyAlignment="1">
      <alignment horizontal="center" vertical="center" wrapText="1"/>
      <protection/>
    </xf>
    <xf numFmtId="0" fontId="4" fillId="54" borderId="56" xfId="85" applyFont="1" applyFill="1" applyBorder="1" applyAlignment="1">
      <alignment horizontal="center" vertical="center" wrapText="1"/>
      <protection/>
    </xf>
    <xf numFmtId="0" fontId="4" fillId="54" borderId="62" xfId="85" applyFont="1" applyFill="1" applyBorder="1" applyAlignment="1">
      <alignment horizontal="center" vertical="center" wrapText="1"/>
      <protection/>
    </xf>
    <xf numFmtId="0" fontId="4" fillId="54" borderId="55" xfId="85" applyFont="1" applyFill="1" applyBorder="1" applyAlignment="1">
      <alignment horizontal="center" vertical="center" wrapText="1"/>
      <protection/>
    </xf>
    <xf numFmtId="0" fontId="4" fillId="54" borderId="53" xfId="85" applyFont="1" applyFill="1" applyBorder="1" applyAlignment="1">
      <alignment horizontal="center" vertical="center" wrapText="1"/>
      <protection/>
    </xf>
    <xf numFmtId="0" fontId="4" fillId="54" borderId="54" xfId="85" applyFont="1" applyFill="1" applyBorder="1" applyAlignment="1">
      <alignment horizontal="center" vertical="center" wrapText="1"/>
      <protection/>
    </xf>
    <xf numFmtId="164" fontId="3" fillId="45" borderId="26" xfId="103" applyNumberFormat="1" applyFont="1" applyFill="1" applyBorder="1" applyAlignment="1" applyProtection="1">
      <alignment horizontal="center" vertical="center" wrapText="1"/>
      <protection/>
    </xf>
    <xf numFmtId="164" fontId="3" fillId="45" borderId="36" xfId="103" applyNumberFormat="1" applyFont="1" applyFill="1" applyBorder="1" applyAlignment="1" applyProtection="1">
      <alignment horizontal="center" vertical="center" wrapText="1"/>
      <protection/>
    </xf>
    <xf numFmtId="169" fontId="3" fillId="45" borderId="30" xfId="103" applyNumberFormat="1" applyFont="1" applyFill="1" applyBorder="1" applyAlignment="1" applyProtection="1">
      <alignment horizontal="center" vertical="center" wrapText="1"/>
      <protection/>
    </xf>
    <xf numFmtId="169" fontId="3" fillId="45" borderId="42" xfId="103" applyNumberFormat="1" applyFont="1" applyFill="1" applyBorder="1" applyAlignment="1" applyProtection="1">
      <alignment horizontal="center" vertical="center" wrapText="1"/>
      <protection/>
    </xf>
    <xf numFmtId="165" fontId="3" fillId="45" borderId="26" xfId="103" applyNumberFormat="1" applyFont="1" applyFill="1" applyBorder="1" applyAlignment="1" applyProtection="1">
      <alignment horizontal="center" vertical="center" wrapText="1"/>
      <protection/>
    </xf>
    <xf numFmtId="165" fontId="3" fillId="45" borderId="36" xfId="103" applyNumberFormat="1" applyFont="1" applyFill="1" applyBorder="1" applyAlignment="1" applyProtection="1">
      <alignment horizontal="center" vertical="center" wrapText="1"/>
      <protection/>
    </xf>
    <xf numFmtId="0" fontId="4" fillId="54" borderId="47" xfId="85" applyFont="1" applyFill="1" applyBorder="1" applyAlignment="1">
      <alignment horizontal="center" vertical="center" wrapText="1"/>
      <protection/>
    </xf>
    <xf numFmtId="0" fontId="4" fillId="54" borderId="37" xfId="85" applyFont="1" applyFill="1" applyBorder="1" applyAlignment="1">
      <alignment horizontal="center" vertical="center" wrapText="1"/>
      <protection/>
    </xf>
    <xf numFmtId="0" fontId="47" fillId="54" borderId="26" xfId="85" applyFont="1" applyFill="1" applyBorder="1" applyAlignment="1">
      <alignment horizontal="center" vertical="center" wrapText="1"/>
      <protection/>
    </xf>
    <xf numFmtId="0" fontId="47" fillId="54" borderId="19" xfId="85" applyFont="1" applyFill="1" applyBorder="1" applyAlignment="1">
      <alignment horizontal="center" vertical="center" wrapText="1"/>
      <protection/>
    </xf>
    <xf numFmtId="0" fontId="47" fillId="54" borderId="37" xfId="85" applyFont="1" applyFill="1" applyBorder="1" applyAlignment="1">
      <alignment horizontal="center" vertical="center" wrapText="1"/>
      <protection/>
    </xf>
    <xf numFmtId="4" fontId="3" fillId="45" borderId="26" xfId="85" applyNumberFormat="1" applyFont="1" applyFill="1" applyBorder="1" applyAlignment="1">
      <alignment horizontal="center" vertical="center" wrapText="1"/>
      <protection/>
    </xf>
    <xf numFmtId="0" fontId="4" fillId="0" borderId="22" xfId="85" applyFont="1" applyBorder="1" applyAlignment="1">
      <alignment horizontal="left" vertical="top" wrapText="1"/>
      <protection/>
    </xf>
    <xf numFmtId="0" fontId="4" fillId="0" borderId="25" xfId="85" applyFont="1" applyBorder="1" applyAlignment="1">
      <alignment horizontal="left" vertical="top" wrapText="1"/>
      <protection/>
    </xf>
    <xf numFmtId="0" fontId="4" fillId="0" borderId="20" xfId="85" applyFont="1" applyBorder="1" applyAlignment="1">
      <alignment vertical="top" wrapText="1"/>
      <protection/>
    </xf>
    <xf numFmtId="0" fontId="3" fillId="45" borderId="19" xfId="85" applyFont="1" applyFill="1" applyBorder="1" applyAlignment="1">
      <alignment horizontal="center" vertical="center"/>
      <protection/>
    </xf>
    <xf numFmtId="0" fontId="4" fillId="0" borderId="64" xfId="85" applyFont="1" applyBorder="1" applyAlignment="1">
      <alignment horizontal="left" vertical="top" wrapText="1"/>
      <protection/>
    </xf>
    <xf numFmtId="0" fontId="4" fillId="0" borderId="65" xfId="85" applyFont="1" applyBorder="1" applyAlignment="1">
      <alignment horizontal="left" vertical="top" wrapText="1"/>
      <protection/>
    </xf>
    <xf numFmtId="0" fontId="3" fillId="45" borderId="20" xfId="85" applyFont="1" applyFill="1" applyBorder="1" applyAlignment="1">
      <alignment horizontal="center" vertical="center"/>
      <protection/>
    </xf>
    <xf numFmtId="0" fontId="4" fillId="0" borderId="22" xfId="85" applyFont="1" applyBorder="1" applyAlignment="1">
      <alignment vertical="top" wrapText="1"/>
      <protection/>
    </xf>
    <xf numFmtId="0" fontId="4" fillId="0" borderId="25" xfId="85" applyFont="1" applyBorder="1" applyAlignment="1">
      <alignment vertical="top" wrapText="1"/>
      <protection/>
    </xf>
    <xf numFmtId="0" fontId="3" fillId="45" borderId="22" xfId="85" applyFont="1" applyFill="1" applyBorder="1" applyAlignment="1">
      <alignment horizontal="center" vertical="center"/>
      <protection/>
    </xf>
    <xf numFmtId="0" fontId="3" fillId="45" borderId="25" xfId="85" applyFont="1" applyFill="1" applyBorder="1" applyAlignment="1">
      <alignment horizontal="center" vertical="center"/>
      <protection/>
    </xf>
    <xf numFmtId="0" fontId="4" fillId="0" borderId="20" xfId="85" applyFont="1" applyBorder="1" applyAlignment="1">
      <alignment horizontal="left" vertical="top" wrapText="1"/>
      <protection/>
    </xf>
    <xf numFmtId="0" fontId="27" fillId="0" borderId="23" xfId="85" applyFont="1" applyBorder="1" applyAlignment="1">
      <alignment horizontal="center" vertical="top" wrapText="1"/>
      <protection/>
    </xf>
    <xf numFmtId="0" fontId="4" fillId="0" borderId="19" xfId="85" applyFont="1" applyBorder="1" applyAlignment="1">
      <alignment vertical="top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7" fillId="0" borderId="59" xfId="0" applyFont="1" applyBorder="1" applyAlignment="1">
      <alignment horizontal="left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Normalny 3 2" xfId="86"/>
    <cellStyle name="Obliczenia" xfId="87"/>
    <cellStyle name="Obliczenia 2" xfId="88"/>
    <cellStyle name="Percent" xfId="89"/>
    <cellStyle name="Procentowy 2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Walutowy 2" xfId="103"/>
    <cellStyle name="Walutowy 3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zoomScale="80" zoomScaleNormal="80" zoomScalePageLayoutView="0" workbookViewId="0" topLeftCell="A1">
      <pane xSplit="5" ySplit="1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3" sqref="A3:A106"/>
    </sheetView>
  </sheetViews>
  <sheetFormatPr defaultColWidth="9.140625" defaultRowHeight="15"/>
  <cols>
    <col min="2" max="2" width="49.140625" style="0" bestFit="1" customWidth="1"/>
    <col min="3" max="3" width="66.28125" style="0" customWidth="1"/>
    <col min="4" max="4" width="14.00390625" style="5" customWidth="1"/>
    <col min="5" max="5" width="9.8515625" style="0" hidden="1" customWidth="1"/>
    <col min="6" max="6" width="15.140625" style="74" customWidth="1"/>
    <col min="7" max="7" width="13.421875" style="74" customWidth="1"/>
    <col min="8" max="8" width="19.421875" style="74" customWidth="1"/>
    <col min="9" max="9" width="8.7109375" style="74" customWidth="1"/>
    <col min="10" max="10" width="16.7109375" style="0" customWidth="1"/>
    <col min="11" max="11" width="15.00390625" style="5" customWidth="1"/>
    <col min="12" max="12" width="11.421875" style="0" hidden="1" customWidth="1"/>
    <col min="13" max="13" width="14.8515625" style="0" hidden="1" customWidth="1"/>
    <col min="14" max="14" width="14.8515625" style="63" hidden="1" customWidth="1"/>
    <col min="15" max="15" width="15.7109375" style="0" customWidth="1"/>
    <col min="17" max="17" width="19.28125" style="0" customWidth="1"/>
    <col min="18" max="18" width="17.8515625" style="0" customWidth="1"/>
    <col min="19" max="19" width="10.7109375" style="0" bestFit="1" customWidth="1"/>
  </cols>
  <sheetData>
    <row r="1" spans="1:19" ht="47.25" customHeight="1">
      <c r="A1" s="289" t="s">
        <v>0</v>
      </c>
      <c r="B1" s="285" t="s">
        <v>1</v>
      </c>
      <c r="C1" s="285" t="s">
        <v>2</v>
      </c>
      <c r="D1" s="287" t="s">
        <v>3</v>
      </c>
      <c r="E1" s="312" t="s">
        <v>395</v>
      </c>
      <c r="F1" s="285" t="s">
        <v>4</v>
      </c>
      <c r="G1" s="285"/>
      <c r="H1" s="285"/>
      <c r="I1" s="285"/>
      <c r="J1" s="301" t="s">
        <v>27</v>
      </c>
      <c r="K1" s="251" t="s">
        <v>55</v>
      </c>
      <c r="L1" s="305" t="s">
        <v>5</v>
      </c>
      <c r="M1" s="301" t="s">
        <v>6</v>
      </c>
      <c r="N1" s="303" t="s">
        <v>7</v>
      </c>
      <c r="O1" s="23"/>
      <c r="P1" s="23"/>
      <c r="Q1" s="252"/>
      <c r="R1" s="252"/>
      <c r="S1" s="132"/>
    </row>
    <row r="2" spans="1:19" ht="26.25" thickBot="1">
      <c r="A2" s="290"/>
      <c r="B2" s="286"/>
      <c r="C2" s="286"/>
      <c r="D2" s="288"/>
      <c r="E2" s="286"/>
      <c r="F2" s="253" t="s">
        <v>8</v>
      </c>
      <c r="G2" s="254" t="s">
        <v>9</v>
      </c>
      <c r="H2" s="253" t="s">
        <v>10</v>
      </c>
      <c r="I2" s="253" t="s">
        <v>11</v>
      </c>
      <c r="J2" s="302"/>
      <c r="K2" s="255"/>
      <c r="L2" s="306"/>
      <c r="M2" s="302"/>
      <c r="N2" s="304"/>
      <c r="O2" s="23"/>
      <c r="P2" s="23"/>
      <c r="Q2" s="252"/>
      <c r="R2" s="252"/>
      <c r="S2" s="132"/>
    </row>
    <row r="3" spans="1:19" ht="51">
      <c r="A3" s="291" t="s">
        <v>12</v>
      </c>
      <c r="B3" s="309" t="s">
        <v>61</v>
      </c>
      <c r="C3" s="228" t="s">
        <v>379</v>
      </c>
      <c r="D3" s="75" t="s">
        <v>111</v>
      </c>
      <c r="E3" s="40"/>
      <c r="F3" s="66" t="s">
        <v>112</v>
      </c>
      <c r="G3" s="70" t="s">
        <v>113</v>
      </c>
      <c r="H3" s="70" t="s">
        <v>22</v>
      </c>
      <c r="I3" s="66" t="s">
        <v>114</v>
      </c>
      <c r="J3" s="36">
        <f aca="true" t="shared" si="0" ref="J3:J89">IF(M3&gt;N3,M3,N3)</f>
        <v>2100000</v>
      </c>
      <c r="K3" s="41" t="s">
        <v>71</v>
      </c>
      <c r="L3" s="42"/>
      <c r="M3" s="36">
        <f aca="true" t="shared" si="1" ref="M3:M77">L3*E3</f>
        <v>0</v>
      </c>
      <c r="N3" s="58">
        <v>2100000</v>
      </c>
      <c r="O3" s="23" t="s">
        <v>52</v>
      </c>
      <c r="P3" s="23"/>
      <c r="Q3" s="252"/>
      <c r="R3" s="252"/>
      <c r="S3" s="132"/>
    </row>
    <row r="4" spans="1:19" ht="25.5">
      <c r="A4" s="292"/>
      <c r="B4" s="310"/>
      <c r="C4" s="226" t="s">
        <v>349</v>
      </c>
      <c r="D4" s="256">
        <v>1974</v>
      </c>
      <c r="E4" s="257"/>
      <c r="F4" s="67" t="s">
        <v>222</v>
      </c>
      <c r="G4" s="258" t="s">
        <v>223</v>
      </c>
      <c r="H4" s="258" t="s">
        <v>224</v>
      </c>
      <c r="I4" s="67" t="s">
        <v>225</v>
      </c>
      <c r="J4" s="16">
        <f t="shared" si="0"/>
        <v>1024000</v>
      </c>
      <c r="K4" s="21" t="s">
        <v>71</v>
      </c>
      <c r="L4" s="15"/>
      <c r="M4" s="16">
        <f t="shared" si="1"/>
        <v>0</v>
      </c>
      <c r="N4" s="59">
        <v>1024000</v>
      </c>
      <c r="O4" s="23" t="s">
        <v>52</v>
      </c>
      <c r="P4" s="23"/>
      <c r="Q4" s="252"/>
      <c r="R4" s="252"/>
      <c r="S4" s="132"/>
    </row>
    <row r="5" spans="1:19" ht="38.25">
      <c r="A5" s="292"/>
      <c r="B5" s="310"/>
      <c r="C5" s="226" t="s">
        <v>350</v>
      </c>
      <c r="D5" s="256">
        <v>1973</v>
      </c>
      <c r="E5" s="257"/>
      <c r="F5" s="67" t="s">
        <v>222</v>
      </c>
      <c r="G5" s="258" t="s">
        <v>223</v>
      </c>
      <c r="H5" s="258" t="s">
        <v>226</v>
      </c>
      <c r="I5" s="67" t="s">
        <v>227</v>
      </c>
      <c r="J5" s="16">
        <f t="shared" si="0"/>
        <v>1024000</v>
      </c>
      <c r="K5" s="21" t="s">
        <v>71</v>
      </c>
      <c r="L5" s="15"/>
      <c r="M5" s="16">
        <f t="shared" si="1"/>
        <v>0</v>
      </c>
      <c r="N5" s="59">
        <v>1024000</v>
      </c>
      <c r="O5" s="23" t="s">
        <v>52</v>
      </c>
      <c r="P5" s="23"/>
      <c r="Q5" s="252"/>
      <c r="R5" s="252"/>
      <c r="S5" s="132"/>
    </row>
    <row r="6" spans="1:19" ht="38.25">
      <c r="A6" s="292"/>
      <c r="B6" s="310"/>
      <c r="C6" s="226" t="s">
        <v>351</v>
      </c>
      <c r="D6" s="256">
        <v>2002</v>
      </c>
      <c r="E6" s="257"/>
      <c r="F6" s="67" t="s">
        <v>222</v>
      </c>
      <c r="G6" s="258" t="s">
        <v>228</v>
      </c>
      <c r="H6" s="258" t="s">
        <v>229</v>
      </c>
      <c r="I6" s="67" t="s">
        <v>227</v>
      </c>
      <c r="J6" s="16">
        <f t="shared" si="0"/>
        <v>1064000</v>
      </c>
      <c r="K6" s="21" t="s">
        <v>71</v>
      </c>
      <c r="L6" s="15"/>
      <c r="M6" s="16">
        <f t="shared" si="1"/>
        <v>0</v>
      </c>
      <c r="N6" s="59">
        <v>1064000</v>
      </c>
      <c r="O6" s="23" t="s">
        <v>52</v>
      </c>
      <c r="P6" s="23"/>
      <c r="Q6" s="252"/>
      <c r="R6" s="252"/>
      <c r="S6" s="132"/>
    </row>
    <row r="7" spans="1:19" ht="38.25">
      <c r="A7" s="292"/>
      <c r="B7" s="310"/>
      <c r="C7" s="226" t="s">
        <v>352</v>
      </c>
      <c r="D7" s="256">
        <v>1973</v>
      </c>
      <c r="E7" s="257"/>
      <c r="F7" s="67" t="s">
        <v>222</v>
      </c>
      <c r="G7" s="258" t="s">
        <v>230</v>
      </c>
      <c r="H7" s="258" t="s">
        <v>226</v>
      </c>
      <c r="I7" s="67" t="s">
        <v>227</v>
      </c>
      <c r="J7" s="16">
        <f t="shared" si="0"/>
        <v>1024000</v>
      </c>
      <c r="K7" s="21" t="s">
        <v>71</v>
      </c>
      <c r="L7" s="15"/>
      <c r="M7" s="16">
        <f t="shared" si="1"/>
        <v>0</v>
      </c>
      <c r="N7" s="59">
        <v>1024000</v>
      </c>
      <c r="O7" s="23" t="s">
        <v>52</v>
      </c>
      <c r="P7" s="23"/>
      <c r="Q7" s="252"/>
      <c r="R7" s="252"/>
      <c r="S7" s="132"/>
    </row>
    <row r="8" spans="1:19" ht="38.25">
      <c r="A8" s="292"/>
      <c r="B8" s="310"/>
      <c r="C8" s="226" t="s">
        <v>353</v>
      </c>
      <c r="D8" s="256">
        <v>196</v>
      </c>
      <c r="E8" s="257"/>
      <c r="F8" s="67" t="s">
        <v>222</v>
      </c>
      <c r="G8" s="258" t="s">
        <v>230</v>
      </c>
      <c r="H8" s="258" t="s">
        <v>226</v>
      </c>
      <c r="I8" s="67" t="s">
        <v>227</v>
      </c>
      <c r="J8" s="16">
        <f t="shared" si="0"/>
        <v>1024000</v>
      </c>
      <c r="K8" s="21" t="s">
        <v>71</v>
      </c>
      <c r="L8" s="15"/>
      <c r="M8" s="16">
        <f t="shared" si="1"/>
        <v>0</v>
      </c>
      <c r="N8" s="59">
        <v>1024000</v>
      </c>
      <c r="O8" s="23" t="s">
        <v>52</v>
      </c>
      <c r="P8" s="23"/>
      <c r="Q8" s="252"/>
      <c r="R8" s="252"/>
      <c r="S8" s="132"/>
    </row>
    <row r="9" spans="1:19" ht="38.25">
      <c r="A9" s="292"/>
      <c r="B9" s="310"/>
      <c r="C9" s="226" t="s">
        <v>356</v>
      </c>
      <c r="D9" s="256">
        <v>1973</v>
      </c>
      <c r="E9" s="257"/>
      <c r="F9" s="67" t="s">
        <v>231</v>
      </c>
      <c r="G9" s="258" t="s">
        <v>232</v>
      </c>
      <c r="H9" s="258" t="s">
        <v>233</v>
      </c>
      <c r="I9" s="67" t="s">
        <v>227</v>
      </c>
      <c r="J9" s="16">
        <f t="shared" si="0"/>
        <v>586861.93</v>
      </c>
      <c r="K9" s="21" t="s">
        <v>71</v>
      </c>
      <c r="L9" s="15"/>
      <c r="M9" s="16">
        <f t="shared" si="1"/>
        <v>0</v>
      </c>
      <c r="N9" s="59">
        <v>586861.93</v>
      </c>
      <c r="O9" s="23" t="s">
        <v>52</v>
      </c>
      <c r="P9" s="23"/>
      <c r="Q9" s="252"/>
      <c r="R9" s="252"/>
      <c r="S9" s="132"/>
    </row>
    <row r="10" spans="1:19" ht="38.25">
      <c r="A10" s="292"/>
      <c r="B10" s="310"/>
      <c r="C10" s="226" t="s">
        <v>357</v>
      </c>
      <c r="D10" s="256">
        <v>1973</v>
      </c>
      <c r="E10" s="257"/>
      <c r="F10" s="67" t="s">
        <v>231</v>
      </c>
      <c r="G10" s="258" t="s">
        <v>232</v>
      </c>
      <c r="H10" s="258" t="s">
        <v>233</v>
      </c>
      <c r="I10" s="67" t="s">
        <v>227</v>
      </c>
      <c r="J10" s="16">
        <f t="shared" si="0"/>
        <v>526680</v>
      </c>
      <c r="K10" s="21" t="s">
        <v>71</v>
      </c>
      <c r="L10" s="15"/>
      <c r="M10" s="16">
        <f t="shared" si="1"/>
        <v>0</v>
      </c>
      <c r="N10" s="59">
        <v>526680</v>
      </c>
      <c r="O10" s="23" t="s">
        <v>52</v>
      </c>
      <c r="P10" s="23"/>
      <c r="Q10" s="252"/>
      <c r="R10" s="252"/>
      <c r="S10" s="132"/>
    </row>
    <row r="11" spans="1:19" ht="15">
      <c r="A11" s="292"/>
      <c r="B11" s="310"/>
      <c r="C11" s="226" t="s">
        <v>370</v>
      </c>
      <c r="D11" s="256" t="s">
        <v>254</v>
      </c>
      <c r="E11" s="257"/>
      <c r="F11" s="67" t="s">
        <v>21</v>
      </c>
      <c r="G11" s="258" t="s">
        <v>181</v>
      </c>
      <c r="H11" s="258" t="s">
        <v>255</v>
      </c>
      <c r="I11" s="67" t="s">
        <v>14</v>
      </c>
      <c r="J11" s="16">
        <f t="shared" si="0"/>
        <v>827500</v>
      </c>
      <c r="K11" s="21" t="s">
        <v>71</v>
      </c>
      <c r="L11" s="15"/>
      <c r="M11" s="16">
        <f t="shared" si="1"/>
        <v>0</v>
      </c>
      <c r="N11" s="59">
        <v>827500</v>
      </c>
      <c r="O11" s="23" t="s">
        <v>52</v>
      </c>
      <c r="P11" s="23"/>
      <c r="Q11" s="252"/>
      <c r="R11" s="252"/>
      <c r="S11" s="132"/>
    </row>
    <row r="12" spans="1:19" ht="15">
      <c r="A12" s="292"/>
      <c r="B12" s="310"/>
      <c r="C12" s="226" t="s">
        <v>137</v>
      </c>
      <c r="D12" s="256">
        <v>1890</v>
      </c>
      <c r="E12" s="257"/>
      <c r="F12" s="67" t="s">
        <v>21</v>
      </c>
      <c r="G12" s="258" t="s">
        <v>181</v>
      </c>
      <c r="H12" s="258" t="s">
        <v>252</v>
      </c>
      <c r="I12" s="67" t="s">
        <v>14</v>
      </c>
      <c r="J12" s="16">
        <f t="shared" si="0"/>
        <v>158760</v>
      </c>
      <c r="K12" s="21" t="s">
        <v>71</v>
      </c>
      <c r="L12" s="15"/>
      <c r="M12" s="16">
        <f t="shared" si="1"/>
        <v>0</v>
      </c>
      <c r="N12" s="59">
        <v>158760</v>
      </c>
      <c r="O12" s="23" t="s">
        <v>52</v>
      </c>
      <c r="P12" s="23"/>
      <c r="Q12" s="252"/>
      <c r="R12" s="252"/>
      <c r="S12" s="132"/>
    </row>
    <row r="13" spans="1:19" ht="38.25">
      <c r="A13" s="292"/>
      <c r="B13" s="310"/>
      <c r="C13" s="226" t="s">
        <v>354</v>
      </c>
      <c r="D13" s="256">
        <v>1954</v>
      </c>
      <c r="E13" s="257"/>
      <c r="F13" s="67" t="s">
        <v>222</v>
      </c>
      <c r="G13" s="258" t="s">
        <v>181</v>
      </c>
      <c r="H13" s="258" t="s">
        <v>238</v>
      </c>
      <c r="I13" s="67" t="s">
        <v>227</v>
      </c>
      <c r="J13" s="16">
        <f t="shared" si="0"/>
        <v>493480</v>
      </c>
      <c r="K13" s="21" t="s">
        <v>71</v>
      </c>
      <c r="L13" s="15"/>
      <c r="M13" s="16">
        <f t="shared" si="1"/>
        <v>0</v>
      </c>
      <c r="N13" s="59">
        <v>493480</v>
      </c>
      <c r="O13" s="23" t="s">
        <v>52</v>
      </c>
      <c r="P13" s="23"/>
      <c r="Q13" s="252"/>
      <c r="R13" s="252"/>
      <c r="S13" s="132"/>
    </row>
    <row r="14" spans="1:19" ht="15">
      <c r="A14" s="292"/>
      <c r="B14" s="310"/>
      <c r="C14" s="226" t="s">
        <v>360</v>
      </c>
      <c r="D14" s="256">
        <v>1928</v>
      </c>
      <c r="E14" s="257"/>
      <c r="F14" s="67" t="s">
        <v>243</v>
      </c>
      <c r="G14" s="258" t="s">
        <v>232</v>
      </c>
      <c r="H14" s="258" t="s">
        <v>15</v>
      </c>
      <c r="I14" s="67" t="s">
        <v>15</v>
      </c>
      <c r="J14" s="16">
        <f t="shared" si="0"/>
        <v>299200</v>
      </c>
      <c r="K14" s="21" t="s">
        <v>71</v>
      </c>
      <c r="L14" s="15"/>
      <c r="M14" s="16">
        <f t="shared" si="1"/>
        <v>0</v>
      </c>
      <c r="N14" s="59">
        <v>299200</v>
      </c>
      <c r="O14" s="23" t="s">
        <v>52</v>
      </c>
      <c r="P14" s="23"/>
      <c r="Q14" s="252"/>
      <c r="R14" s="252"/>
      <c r="S14" s="132"/>
    </row>
    <row r="15" spans="1:19" ht="51">
      <c r="A15" s="292"/>
      <c r="B15" s="310"/>
      <c r="C15" s="226" t="s">
        <v>234</v>
      </c>
      <c r="D15" s="256">
        <v>1902</v>
      </c>
      <c r="E15" s="257"/>
      <c r="F15" s="67" t="s">
        <v>235</v>
      </c>
      <c r="G15" s="258" t="s">
        <v>181</v>
      </c>
      <c r="H15" s="258" t="s">
        <v>236</v>
      </c>
      <c r="I15" s="67" t="s">
        <v>237</v>
      </c>
      <c r="J15" s="16">
        <f t="shared" si="0"/>
        <v>392400</v>
      </c>
      <c r="K15" s="21" t="s">
        <v>71</v>
      </c>
      <c r="L15" s="15"/>
      <c r="M15" s="16">
        <f t="shared" si="1"/>
        <v>0</v>
      </c>
      <c r="N15" s="59">
        <v>392400</v>
      </c>
      <c r="O15" s="23" t="s">
        <v>52</v>
      </c>
      <c r="P15" s="23"/>
      <c r="Q15" s="252"/>
      <c r="R15" s="252"/>
      <c r="S15" s="132"/>
    </row>
    <row r="16" spans="1:19" ht="15">
      <c r="A16" s="292"/>
      <c r="B16" s="310"/>
      <c r="C16" s="226" t="s">
        <v>364</v>
      </c>
      <c r="D16" s="256">
        <v>1850</v>
      </c>
      <c r="E16" s="257"/>
      <c r="F16" s="67" t="s">
        <v>244</v>
      </c>
      <c r="G16" s="258" t="s">
        <v>181</v>
      </c>
      <c r="H16" s="258" t="s">
        <v>15</v>
      </c>
      <c r="I16" s="67" t="s">
        <v>14</v>
      </c>
      <c r="J16" s="16">
        <f t="shared" si="0"/>
        <v>617600</v>
      </c>
      <c r="K16" s="21" t="s">
        <v>71</v>
      </c>
      <c r="L16" s="15"/>
      <c r="M16" s="16">
        <f t="shared" si="1"/>
        <v>0</v>
      </c>
      <c r="N16" s="59">
        <v>617600</v>
      </c>
      <c r="O16" s="23" t="s">
        <v>52</v>
      </c>
      <c r="P16" s="23"/>
      <c r="Q16" s="252"/>
      <c r="R16" s="252"/>
      <c r="S16" s="132"/>
    </row>
    <row r="17" spans="1:19" ht="25.5">
      <c r="A17" s="292"/>
      <c r="B17" s="310"/>
      <c r="C17" s="226" t="s">
        <v>365</v>
      </c>
      <c r="D17" s="256">
        <v>1906</v>
      </c>
      <c r="E17" s="257"/>
      <c r="F17" s="67" t="s">
        <v>21</v>
      </c>
      <c r="G17" s="258" t="s">
        <v>181</v>
      </c>
      <c r="H17" s="258" t="s">
        <v>366</v>
      </c>
      <c r="I17" s="67" t="s">
        <v>14</v>
      </c>
      <c r="J17" s="16">
        <f t="shared" si="0"/>
        <v>264000</v>
      </c>
      <c r="K17" s="21" t="s">
        <v>71</v>
      </c>
      <c r="L17" s="15"/>
      <c r="M17" s="16">
        <f t="shared" si="1"/>
        <v>0</v>
      </c>
      <c r="N17" s="59">
        <v>264000</v>
      </c>
      <c r="O17" s="23" t="s">
        <v>52</v>
      </c>
      <c r="P17" s="23"/>
      <c r="Q17" s="252"/>
      <c r="R17" s="252"/>
      <c r="S17" s="132"/>
    </row>
    <row r="18" spans="1:19" ht="15">
      <c r="A18" s="292"/>
      <c r="B18" s="310"/>
      <c r="C18" s="226" t="s">
        <v>355</v>
      </c>
      <c r="D18" s="256">
        <v>1920</v>
      </c>
      <c r="E18" s="257"/>
      <c r="F18" s="67" t="s">
        <v>239</v>
      </c>
      <c r="G18" s="258" t="s">
        <v>181</v>
      </c>
      <c r="H18" s="258" t="s">
        <v>240</v>
      </c>
      <c r="I18" s="67" t="s">
        <v>14</v>
      </c>
      <c r="J18" s="16">
        <f t="shared" si="0"/>
        <v>190000</v>
      </c>
      <c r="K18" s="21" t="s">
        <v>71</v>
      </c>
      <c r="L18" s="15"/>
      <c r="M18" s="16">
        <f t="shared" si="1"/>
        <v>0</v>
      </c>
      <c r="N18" s="59">
        <v>190000</v>
      </c>
      <c r="O18" s="23" t="s">
        <v>52</v>
      </c>
      <c r="P18" s="23"/>
      <c r="Q18" s="252"/>
      <c r="R18" s="252"/>
      <c r="S18" s="132"/>
    </row>
    <row r="19" spans="1:19" ht="15">
      <c r="A19" s="292"/>
      <c r="B19" s="310"/>
      <c r="C19" s="226" t="s">
        <v>358</v>
      </c>
      <c r="D19" s="256">
        <v>1903</v>
      </c>
      <c r="E19" s="257"/>
      <c r="F19" s="67" t="s">
        <v>21</v>
      </c>
      <c r="G19" s="258" t="s">
        <v>181</v>
      </c>
      <c r="H19" s="258" t="s">
        <v>15</v>
      </c>
      <c r="I19" s="67" t="s">
        <v>241</v>
      </c>
      <c r="J19" s="16">
        <f t="shared" si="0"/>
        <v>266000</v>
      </c>
      <c r="K19" s="21" t="s">
        <v>71</v>
      </c>
      <c r="L19" s="15"/>
      <c r="M19" s="16">
        <f t="shared" si="1"/>
        <v>0</v>
      </c>
      <c r="N19" s="59">
        <v>266000</v>
      </c>
      <c r="O19" s="23" t="s">
        <v>52</v>
      </c>
      <c r="P19" s="23"/>
      <c r="Q19" s="252"/>
      <c r="R19" s="252"/>
      <c r="S19" s="132"/>
    </row>
    <row r="20" spans="1:19" ht="15">
      <c r="A20" s="292"/>
      <c r="B20" s="310"/>
      <c r="C20" s="226" t="s">
        <v>359</v>
      </c>
      <c r="D20" s="256">
        <v>1920</v>
      </c>
      <c r="E20" s="257"/>
      <c r="F20" s="67" t="s">
        <v>242</v>
      </c>
      <c r="G20" s="258" t="s">
        <v>181</v>
      </c>
      <c r="H20" s="258" t="s">
        <v>233</v>
      </c>
      <c r="I20" s="67" t="s">
        <v>14</v>
      </c>
      <c r="J20" s="16">
        <f t="shared" si="0"/>
        <v>101000</v>
      </c>
      <c r="K20" s="21" t="s">
        <v>71</v>
      </c>
      <c r="L20" s="15"/>
      <c r="M20" s="16">
        <f t="shared" si="1"/>
        <v>0</v>
      </c>
      <c r="N20" s="59">
        <v>101000</v>
      </c>
      <c r="O20" s="23" t="s">
        <v>52</v>
      </c>
      <c r="P20" s="23"/>
      <c r="Q20" s="252"/>
      <c r="R20" s="252"/>
      <c r="S20" s="132"/>
    </row>
    <row r="21" spans="1:19" ht="15">
      <c r="A21" s="292"/>
      <c r="B21" s="310"/>
      <c r="C21" s="226" t="s">
        <v>361</v>
      </c>
      <c r="D21" s="256">
        <v>1890</v>
      </c>
      <c r="E21" s="257"/>
      <c r="F21" s="67" t="s">
        <v>231</v>
      </c>
      <c r="G21" s="258" t="s">
        <v>181</v>
      </c>
      <c r="H21" s="258" t="s">
        <v>15</v>
      </c>
      <c r="I21" s="67" t="s">
        <v>15</v>
      </c>
      <c r="J21" s="16">
        <f t="shared" si="0"/>
        <v>284800</v>
      </c>
      <c r="K21" s="21" t="s">
        <v>71</v>
      </c>
      <c r="L21" s="15"/>
      <c r="M21" s="16">
        <f t="shared" si="1"/>
        <v>0</v>
      </c>
      <c r="N21" s="59">
        <v>284800</v>
      </c>
      <c r="O21" s="23" t="s">
        <v>52</v>
      </c>
      <c r="P21" s="23"/>
      <c r="Q21" s="252"/>
      <c r="R21" s="252"/>
      <c r="S21" s="132"/>
    </row>
    <row r="22" spans="1:19" ht="15">
      <c r="A22" s="292"/>
      <c r="B22" s="310"/>
      <c r="C22" s="226" t="s">
        <v>362</v>
      </c>
      <c r="D22" s="256">
        <v>1960</v>
      </c>
      <c r="E22" s="257"/>
      <c r="F22" s="67" t="s">
        <v>21</v>
      </c>
      <c r="G22" s="258" t="s">
        <v>181</v>
      </c>
      <c r="H22" s="258" t="s">
        <v>363</v>
      </c>
      <c r="I22" s="67" t="s">
        <v>14</v>
      </c>
      <c r="J22" s="16">
        <f t="shared" si="0"/>
        <v>101000</v>
      </c>
      <c r="K22" s="21" t="s">
        <v>71</v>
      </c>
      <c r="L22" s="15"/>
      <c r="M22" s="16">
        <f t="shared" si="1"/>
        <v>0</v>
      </c>
      <c r="N22" s="59">
        <v>101000</v>
      </c>
      <c r="O22" s="23" t="s">
        <v>52</v>
      </c>
      <c r="P22" s="23"/>
      <c r="Q22" s="252"/>
      <c r="R22" s="252"/>
      <c r="S22" s="132"/>
    </row>
    <row r="23" spans="1:19" ht="25.5">
      <c r="A23" s="292"/>
      <c r="B23" s="310"/>
      <c r="C23" s="226" t="s">
        <v>367</v>
      </c>
      <c r="D23" s="256" t="s">
        <v>245</v>
      </c>
      <c r="E23" s="257"/>
      <c r="F23" s="67" t="s">
        <v>246</v>
      </c>
      <c r="G23" s="258" t="s">
        <v>247</v>
      </c>
      <c r="H23" s="258" t="s">
        <v>248</v>
      </c>
      <c r="I23" s="67" t="s">
        <v>225</v>
      </c>
      <c r="J23" s="16">
        <f t="shared" si="0"/>
        <v>249390.33</v>
      </c>
      <c r="K23" s="21" t="s">
        <v>71</v>
      </c>
      <c r="L23" s="15"/>
      <c r="M23" s="16">
        <f t="shared" si="1"/>
        <v>0</v>
      </c>
      <c r="N23" s="59">
        <v>249390.33</v>
      </c>
      <c r="O23" s="23" t="s">
        <v>52</v>
      </c>
      <c r="P23" s="23"/>
      <c r="Q23" s="252"/>
      <c r="R23" s="252"/>
      <c r="S23" s="132"/>
    </row>
    <row r="24" spans="1:19" ht="38.25">
      <c r="A24" s="292"/>
      <c r="B24" s="310"/>
      <c r="C24" s="226" t="s">
        <v>371</v>
      </c>
      <c r="D24" s="256" t="s">
        <v>249</v>
      </c>
      <c r="E24" s="257"/>
      <c r="F24" s="67" t="s">
        <v>21</v>
      </c>
      <c r="G24" s="258" t="s">
        <v>181</v>
      </c>
      <c r="H24" s="258" t="s">
        <v>248</v>
      </c>
      <c r="I24" s="67" t="s">
        <v>227</v>
      </c>
      <c r="J24" s="16">
        <f t="shared" si="0"/>
        <v>363390.32</v>
      </c>
      <c r="K24" s="21" t="s">
        <v>71</v>
      </c>
      <c r="L24" s="15"/>
      <c r="M24" s="16">
        <f t="shared" si="1"/>
        <v>0</v>
      </c>
      <c r="N24" s="59">
        <v>363390.32</v>
      </c>
      <c r="O24" s="23" t="s">
        <v>52</v>
      </c>
      <c r="P24" s="23"/>
      <c r="Q24" s="252"/>
      <c r="R24" s="252"/>
      <c r="S24" s="132"/>
    </row>
    <row r="25" spans="1:19" ht="15">
      <c r="A25" s="292"/>
      <c r="B25" s="310"/>
      <c r="C25" s="226" t="s">
        <v>368</v>
      </c>
      <c r="D25" s="256">
        <v>1903</v>
      </c>
      <c r="E25" s="257"/>
      <c r="F25" s="67" t="s">
        <v>250</v>
      </c>
      <c r="G25" s="258" t="s">
        <v>251</v>
      </c>
      <c r="H25" s="258" t="s">
        <v>242</v>
      </c>
      <c r="I25" s="67" t="s">
        <v>14</v>
      </c>
      <c r="J25" s="16">
        <f t="shared" si="0"/>
        <v>231200</v>
      </c>
      <c r="K25" s="21" t="s">
        <v>71</v>
      </c>
      <c r="L25" s="15"/>
      <c r="M25" s="16">
        <f t="shared" si="1"/>
        <v>0</v>
      </c>
      <c r="N25" s="59">
        <v>231200</v>
      </c>
      <c r="O25" s="23" t="s">
        <v>52</v>
      </c>
      <c r="P25" s="23"/>
      <c r="Q25" s="252"/>
      <c r="R25" s="252"/>
      <c r="S25" s="132"/>
    </row>
    <row r="26" spans="1:19" ht="15">
      <c r="A26" s="292"/>
      <c r="B26" s="310"/>
      <c r="C26" s="226" t="s">
        <v>369</v>
      </c>
      <c r="D26" s="256">
        <v>1924</v>
      </c>
      <c r="E26" s="257"/>
      <c r="F26" s="67" t="s">
        <v>21</v>
      </c>
      <c r="G26" s="258" t="s">
        <v>181</v>
      </c>
      <c r="H26" s="258" t="s">
        <v>253</v>
      </c>
      <c r="I26" s="67" t="s">
        <v>14</v>
      </c>
      <c r="J26" s="16">
        <f t="shared" si="0"/>
        <v>505760</v>
      </c>
      <c r="K26" s="21" t="s">
        <v>71</v>
      </c>
      <c r="L26" s="15"/>
      <c r="M26" s="16">
        <f t="shared" si="1"/>
        <v>0</v>
      </c>
      <c r="N26" s="59">
        <v>505760</v>
      </c>
      <c r="O26" s="23" t="s">
        <v>52</v>
      </c>
      <c r="P26" s="23"/>
      <c r="Q26" s="252"/>
      <c r="R26" s="252"/>
      <c r="S26" s="132"/>
    </row>
    <row r="27" spans="1:19" ht="25.5">
      <c r="A27" s="292"/>
      <c r="B27" s="310"/>
      <c r="C27" s="226" t="s">
        <v>372</v>
      </c>
      <c r="D27" s="256">
        <v>2012</v>
      </c>
      <c r="E27" s="257"/>
      <c r="F27" s="67" t="s">
        <v>256</v>
      </c>
      <c r="G27" s="258" t="s">
        <v>257</v>
      </c>
      <c r="H27" s="258" t="s">
        <v>22</v>
      </c>
      <c r="I27" s="67" t="s">
        <v>15</v>
      </c>
      <c r="J27" s="16">
        <f t="shared" si="0"/>
        <v>808392.6</v>
      </c>
      <c r="K27" s="21" t="s">
        <v>71</v>
      </c>
      <c r="L27" s="15"/>
      <c r="M27" s="16">
        <f t="shared" si="1"/>
        <v>0</v>
      </c>
      <c r="N27" s="59">
        <v>808392.6</v>
      </c>
      <c r="O27" s="23" t="s">
        <v>52</v>
      </c>
      <c r="P27" s="23"/>
      <c r="Q27" s="252"/>
      <c r="R27" s="252"/>
      <c r="S27" s="132"/>
    </row>
    <row r="28" spans="1:19" ht="15">
      <c r="A28" s="292"/>
      <c r="B28" s="310"/>
      <c r="C28" s="250" t="s">
        <v>373</v>
      </c>
      <c r="D28" s="256"/>
      <c r="E28" s="257"/>
      <c r="F28" s="67"/>
      <c r="G28" s="258"/>
      <c r="H28" s="258"/>
      <c r="I28" s="67"/>
      <c r="J28" s="16">
        <f t="shared" si="0"/>
        <v>30000</v>
      </c>
      <c r="K28" s="259" t="s">
        <v>71</v>
      </c>
      <c r="L28" s="15"/>
      <c r="M28" s="16"/>
      <c r="N28" s="59">
        <v>30000</v>
      </c>
      <c r="O28" s="23" t="s">
        <v>52</v>
      </c>
      <c r="P28" s="23"/>
      <c r="Q28" s="252"/>
      <c r="R28" s="252"/>
      <c r="S28" s="132"/>
    </row>
    <row r="29" spans="1:19" ht="15">
      <c r="A29" s="292"/>
      <c r="B29" s="310"/>
      <c r="C29" s="226" t="s">
        <v>374</v>
      </c>
      <c r="D29" s="256"/>
      <c r="E29" s="257"/>
      <c r="F29" s="67"/>
      <c r="G29" s="258"/>
      <c r="H29" s="258"/>
      <c r="I29" s="67"/>
      <c r="J29" s="16">
        <f t="shared" si="0"/>
        <v>301300</v>
      </c>
      <c r="K29" s="21" t="s">
        <v>56</v>
      </c>
      <c r="L29" s="15"/>
      <c r="M29" s="16"/>
      <c r="N29" s="59">
        <v>301300</v>
      </c>
      <c r="O29" s="23" t="s">
        <v>52</v>
      </c>
      <c r="P29" s="23"/>
      <c r="Q29" s="252"/>
      <c r="R29" s="252"/>
      <c r="S29" s="132"/>
    </row>
    <row r="30" spans="1:19" ht="25.5">
      <c r="A30" s="292"/>
      <c r="B30" s="310"/>
      <c r="C30" s="227" t="s">
        <v>152</v>
      </c>
      <c r="D30" s="256"/>
      <c r="E30" s="257"/>
      <c r="F30" s="67" t="s">
        <v>376</v>
      </c>
      <c r="G30" s="258" t="s">
        <v>377</v>
      </c>
      <c r="H30" s="258" t="s">
        <v>22</v>
      </c>
      <c r="I30" s="67" t="s">
        <v>14</v>
      </c>
      <c r="J30" s="16">
        <f t="shared" si="0"/>
        <v>630000</v>
      </c>
      <c r="K30" s="21" t="s">
        <v>71</v>
      </c>
      <c r="L30" s="15"/>
      <c r="M30" s="16">
        <f t="shared" si="1"/>
        <v>0</v>
      </c>
      <c r="N30" s="59">
        <v>630000</v>
      </c>
      <c r="O30" s="23" t="s">
        <v>52</v>
      </c>
      <c r="P30" s="23" t="s">
        <v>221</v>
      </c>
      <c r="Q30" s="252"/>
      <c r="R30" s="252"/>
      <c r="S30" s="132"/>
    </row>
    <row r="31" spans="1:19" ht="15">
      <c r="A31" s="292"/>
      <c r="B31" s="310"/>
      <c r="C31" s="227" t="s">
        <v>375</v>
      </c>
      <c r="D31" s="256"/>
      <c r="E31" s="257"/>
      <c r="F31" s="67" t="s">
        <v>112</v>
      </c>
      <c r="G31" s="258" t="s">
        <v>22</v>
      </c>
      <c r="H31" s="258" t="s">
        <v>22</v>
      </c>
      <c r="I31" s="67" t="s">
        <v>14</v>
      </c>
      <c r="J31" s="16">
        <f t="shared" si="0"/>
        <v>21000</v>
      </c>
      <c r="K31" s="21" t="s">
        <v>71</v>
      </c>
      <c r="L31" s="15"/>
      <c r="M31" s="16"/>
      <c r="N31" s="59">
        <v>21000</v>
      </c>
      <c r="O31" s="23" t="s">
        <v>52</v>
      </c>
      <c r="P31" s="23"/>
      <c r="Q31" s="252"/>
      <c r="R31" s="252"/>
      <c r="S31" s="132"/>
    </row>
    <row r="32" spans="1:19" ht="15">
      <c r="A32" s="292"/>
      <c r="B32" s="310"/>
      <c r="C32" s="226" t="s">
        <v>116</v>
      </c>
      <c r="D32" s="256">
        <v>1970</v>
      </c>
      <c r="E32" s="257"/>
      <c r="F32" s="67"/>
      <c r="G32" s="258"/>
      <c r="H32" s="258"/>
      <c r="I32" s="67"/>
      <c r="J32" s="16">
        <f t="shared" si="0"/>
        <v>91100</v>
      </c>
      <c r="K32" s="21" t="s">
        <v>71</v>
      </c>
      <c r="L32" s="15"/>
      <c r="M32" s="16">
        <f t="shared" si="1"/>
        <v>0</v>
      </c>
      <c r="N32" s="59">
        <v>91100</v>
      </c>
      <c r="O32" s="23" t="s">
        <v>52</v>
      </c>
      <c r="P32" s="23"/>
      <c r="Q32" s="252"/>
      <c r="R32" s="252"/>
      <c r="S32" s="132"/>
    </row>
    <row r="33" spans="1:19" ht="15">
      <c r="A33" s="292"/>
      <c r="B33" s="310"/>
      <c r="C33" s="226" t="s">
        <v>117</v>
      </c>
      <c r="D33" s="256">
        <v>1972</v>
      </c>
      <c r="E33" s="257"/>
      <c r="F33" s="67"/>
      <c r="G33" s="258"/>
      <c r="H33" s="258" t="s">
        <v>22</v>
      </c>
      <c r="I33" s="67"/>
      <c r="J33" s="16">
        <f t="shared" si="0"/>
        <v>174620</v>
      </c>
      <c r="K33" s="21" t="s">
        <v>71</v>
      </c>
      <c r="L33" s="15"/>
      <c r="M33" s="16">
        <f t="shared" si="1"/>
        <v>0</v>
      </c>
      <c r="N33" s="59">
        <v>174620</v>
      </c>
      <c r="O33" s="23" t="s">
        <v>52</v>
      </c>
      <c r="P33" s="23"/>
      <c r="Q33" s="252"/>
      <c r="R33" s="252"/>
      <c r="S33" s="132"/>
    </row>
    <row r="34" spans="1:19" ht="15">
      <c r="A34" s="292"/>
      <c r="B34" s="310"/>
      <c r="C34" s="226" t="s">
        <v>153</v>
      </c>
      <c r="D34" s="256"/>
      <c r="E34" s="257"/>
      <c r="F34" s="67"/>
      <c r="G34" s="258"/>
      <c r="H34" s="258" t="s">
        <v>22</v>
      </c>
      <c r="I34" s="67" t="s">
        <v>22</v>
      </c>
      <c r="J34" s="16">
        <f t="shared" si="0"/>
        <v>431000</v>
      </c>
      <c r="K34" s="21" t="s">
        <v>71</v>
      </c>
      <c r="L34" s="15"/>
      <c r="M34" s="16">
        <f t="shared" si="1"/>
        <v>0</v>
      </c>
      <c r="N34" s="260">
        <v>431000</v>
      </c>
      <c r="O34" s="23" t="s">
        <v>52</v>
      </c>
      <c r="P34" s="23"/>
      <c r="Q34" s="252"/>
      <c r="R34" s="252"/>
      <c r="S34" s="132"/>
    </row>
    <row r="35" spans="1:19" ht="15">
      <c r="A35" s="292"/>
      <c r="B35" s="310"/>
      <c r="C35" s="226" t="s">
        <v>118</v>
      </c>
      <c r="D35" s="256">
        <v>1980</v>
      </c>
      <c r="E35" s="257"/>
      <c r="F35" s="67"/>
      <c r="G35" s="258"/>
      <c r="H35" s="258" t="s">
        <v>22</v>
      </c>
      <c r="I35" s="67" t="s">
        <v>22</v>
      </c>
      <c r="J35" s="16">
        <f t="shared" si="0"/>
        <v>172100</v>
      </c>
      <c r="K35" s="21" t="s">
        <v>71</v>
      </c>
      <c r="L35" s="15"/>
      <c r="M35" s="16">
        <f t="shared" si="1"/>
        <v>0</v>
      </c>
      <c r="N35" s="260">
        <v>172100</v>
      </c>
      <c r="O35" s="23" t="s">
        <v>52</v>
      </c>
      <c r="P35" s="23"/>
      <c r="Q35" s="252"/>
      <c r="R35" s="252"/>
      <c r="S35" s="132"/>
    </row>
    <row r="36" spans="1:19" ht="15">
      <c r="A36" s="292"/>
      <c r="B36" s="310"/>
      <c r="C36" s="226" t="s">
        <v>119</v>
      </c>
      <c r="D36" s="256">
        <v>1980</v>
      </c>
      <c r="E36" s="257"/>
      <c r="F36" s="67"/>
      <c r="G36" s="258"/>
      <c r="H36" s="258" t="s">
        <v>22</v>
      </c>
      <c r="I36" s="67" t="s">
        <v>22</v>
      </c>
      <c r="J36" s="16">
        <f t="shared" si="0"/>
        <v>131420</v>
      </c>
      <c r="K36" s="21" t="s">
        <v>71</v>
      </c>
      <c r="L36" s="15"/>
      <c r="M36" s="16">
        <f t="shared" si="1"/>
        <v>0</v>
      </c>
      <c r="N36" s="260">
        <v>131420</v>
      </c>
      <c r="O36" s="23" t="s">
        <v>52</v>
      </c>
      <c r="P36" s="23"/>
      <c r="Q36" s="252"/>
      <c r="R36" s="252"/>
      <c r="S36" s="132"/>
    </row>
    <row r="37" spans="1:19" ht="15">
      <c r="A37" s="292"/>
      <c r="B37" s="310"/>
      <c r="C37" s="226" t="s">
        <v>120</v>
      </c>
      <c r="D37" s="256">
        <v>1932</v>
      </c>
      <c r="E37" s="257"/>
      <c r="F37" s="67"/>
      <c r="G37" s="258"/>
      <c r="H37" s="258" t="s">
        <v>22</v>
      </c>
      <c r="I37" s="67" t="s">
        <v>22</v>
      </c>
      <c r="J37" s="16">
        <f t="shared" si="0"/>
        <v>133800</v>
      </c>
      <c r="K37" s="21" t="s">
        <v>71</v>
      </c>
      <c r="L37" s="15"/>
      <c r="M37" s="16">
        <f t="shared" si="1"/>
        <v>0</v>
      </c>
      <c r="N37" s="260">
        <v>133800</v>
      </c>
      <c r="O37" s="23" t="s">
        <v>52</v>
      </c>
      <c r="P37" s="23"/>
      <c r="Q37" s="252"/>
      <c r="R37" s="252"/>
      <c r="S37" s="132"/>
    </row>
    <row r="38" spans="1:19" ht="15">
      <c r="A38" s="292"/>
      <c r="B38" s="310"/>
      <c r="C38" s="226" t="s">
        <v>154</v>
      </c>
      <c r="D38" s="256"/>
      <c r="E38" s="257"/>
      <c r="F38" s="67"/>
      <c r="G38" s="258"/>
      <c r="H38" s="258" t="s">
        <v>22</v>
      </c>
      <c r="I38" s="67" t="s">
        <v>22</v>
      </c>
      <c r="J38" s="16">
        <f t="shared" si="0"/>
        <v>16200</v>
      </c>
      <c r="K38" s="21" t="s">
        <v>71</v>
      </c>
      <c r="L38" s="15"/>
      <c r="M38" s="16">
        <f t="shared" si="1"/>
        <v>0</v>
      </c>
      <c r="N38" s="260">
        <v>16200</v>
      </c>
      <c r="O38" s="23" t="s">
        <v>52</v>
      </c>
      <c r="P38" s="23" t="s">
        <v>52</v>
      </c>
      <c r="Q38" s="261">
        <f>SUM(N3:N65)+N98</f>
        <v>25576913.599999998</v>
      </c>
      <c r="R38" s="252"/>
      <c r="S38" s="132"/>
    </row>
    <row r="39" spans="1:19" ht="15">
      <c r="A39" s="292"/>
      <c r="B39" s="310"/>
      <c r="C39" s="226" t="s">
        <v>155</v>
      </c>
      <c r="D39" s="256"/>
      <c r="E39" s="257"/>
      <c r="F39" s="67"/>
      <c r="G39" s="258"/>
      <c r="H39" s="258"/>
      <c r="I39" s="67"/>
      <c r="J39" s="16">
        <f t="shared" si="0"/>
        <v>12900</v>
      </c>
      <c r="K39" s="21" t="s">
        <v>71</v>
      </c>
      <c r="L39" s="15"/>
      <c r="M39" s="16">
        <f t="shared" si="1"/>
        <v>0</v>
      </c>
      <c r="N39" s="260">
        <v>12900</v>
      </c>
      <c r="O39" s="23" t="s">
        <v>52</v>
      </c>
      <c r="P39" s="23" t="s">
        <v>54</v>
      </c>
      <c r="Q39" s="261">
        <f>SUM(N66:N97)+N99+N100+N101+N102</f>
        <v>9388276.88</v>
      </c>
      <c r="R39" s="252"/>
      <c r="S39" s="132"/>
    </row>
    <row r="40" spans="1:19" ht="15">
      <c r="A40" s="292"/>
      <c r="B40" s="310"/>
      <c r="C40" s="227" t="s">
        <v>156</v>
      </c>
      <c r="D40" s="256"/>
      <c r="E40" s="257"/>
      <c r="F40" s="67"/>
      <c r="G40" s="258"/>
      <c r="H40" s="258"/>
      <c r="I40" s="67"/>
      <c r="J40" s="16">
        <f t="shared" si="0"/>
        <v>53217</v>
      </c>
      <c r="K40" s="21" t="s">
        <v>71</v>
      </c>
      <c r="L40" s="15"/>
      <c r="M40" s="16">
        <f t="shared" si="1"/>
        <v>0</v>
      </c>
      <c r="N40" s="260">
        <v>53217</v>
      </c>
      <c r="O40" s="23" t="s">
        <v>52</v>
      </c>
      <c r="P40" s="23" t="s">
        <v>53</v>
      </c>
      <c r="Q40" s="261">
        <f>N104+N105+N106</f>
        <v>800429.76</v>
      </c>
      <c r="R40" s="252"/>
      <c r="S40" s="132"/>
    </row>
    <row r="41" spans="1:19" ht="15">
      <c r="A41" s="292"/>
      <c r="B41" s="310"/>
      <c r="C41" s="227" t="s">
        <v>157</v>
      </c>
      <c r="D41" s="256"/>
      <c r="E41" s="257"/>
      <c r="F41" s="67"/>
      <c r="G41" s="258"/>
      <c r="H41" s="258"/>
      <c r="I41" s="67"/>
      <c r="J41" s="16">
        <f t="shared" si="0"/>
        <v>122774.4</v>
      </c>
      <c r="K41" s="21" t="s">
        <v>71</v>
      </c>
      <c r="L41" s="15"/>
      <c r="M41" s="16">
        <f t="shared" si="1"/>
        <v>0</v>
      </c>
      <c r="N41" s="260">
        <v>122774.4</v>
      </c>
      <c r="O41" s="23" t="s">
        <v>52</v>
      </c>
      <c r="P41" s="23"/>
      <c r="Q41" s="252"/>
      <c r="R41" s="252"/>
      <c r="S41" s="132"/>
    </row>
    <row r="42" spans="1:19" ht="15">
      <c r="A42" s="292"/>
      <c r="B42" s="310"/>
      <c r="C42" s="227" t="s">
        <v>158</v>
      </c>
      <c r="D42" s="256"/>
      <c r="E42" s="257"/>
      <c r="F42" s="67"/>
      <c r="G42" s="258"/>
      <c r="H42" s="258"/>
      <c r="I42" s="67"/>
      <c r="J42" s="16">
        <f t="shared" si="0"/>
        <v>198450</v>
      </c>
      <c r="K42" s="21" t="s">
        <v>71</v>
      </c>
      <c r="L42" s="15"/>
      <c r="M42" s="16">
        <f t="shared" si="1"/>
        <v>0</v>
      </c>
      <c r="N42" s="260">
        <v>198450</v>
      </c>
      <c r="O42" s="23" t="s">
        <v>52</v>
      </c>
      <c r="P42" s="23"/>
      <c r="Q42" s="252"/>
      <c r="R42" s="252"/>
      <c r="S42" s="132"/>
    </row>
    <row r="43" spans="1:19" ht="15">
      <c r="A43" s="292"/>
      <c r="B43" s="310"/>
      <c r="C43" s="227" t="s">
        <v>159</v>
      </c>
      <c r="D43" s="256"/>
      <c r="E43" s="257"/>
      <c r="F43" s="67"/>
      <c r="G43" s="258"/>
      <c r="H43" s="258"/>
      <c r="I43" s="67"/>
      <c r="J43" s="16">
        <f t="shared" si="0"/>
        <v>85000</v>
      </c>
      <c r="K43" s="21" t="s">
        <v>71</v>
      </c>
      <c r="L43" s="15"/>
      <c r="M43" s="16">
        <f t="shared" si="1"/>
        <v>0</v>
      </c>
      <c r="N43" s="260">
        <v>85000</v>
      </c>
      <c r="O43" s="23" t="s">
        <v>52</v>
      </c>
      <c r="P43" s="23"/>
      <c r="Q43" s="252"/>
      <c r="R43" s="252"/>
      <c r="S43" s="132"/>
    </row>
    <row r="44" spans="1:19" ht="15">
      <c r="A44" s="292"/>
      <c r="B44" s="310"/>
      <c r="C44" s="227" t="s">
        <v>160</v>
      </c>
      <c r="D44" s="256"/>
      <c r="E44" s="257"/>
      <c r="F44" s="67"/>
      <c r="G44" s="258"/>
      <c r="H44" s="258"/>
      <c r="I44" s="67"/>
      <c r="J44" s="16">
        <f t="shared" si="0"/>
        <v>309000</v>
      </c>
      <c r="K44" s="21" t="s">
        <v>71</v>
      </c>
      <c r="L44" s="15"/>
      <c r="M44" s="16">
        <f t="shared" si="1"/>
        <v>0</v>
      </c>
      <c r="N44" s="260">
        <v>309000</v>
      </c>
      <c r="O44" s="23" t="s">
        <v>52</v>
      </c>
      <c r="P44" s="23"/>
      <c r="Q44" s="252"/>
      <c r="R44" s="252"/>
      <c r="S44" s="132"/>
    </row>
    <row r="45" spans="1:19" ht="15">
      <c r="A45" s="292"/>
      <c r="B45" s="310"/>
      <c r="C45" s="227" t="s">
        <v>161</v>
      </c>
      <c r="D45" s="256"/>
      <c r="E45" s="257"/>
      <c r="F45" s="67"/>
      <c r="G45" s="258"/>
      <c r="H45" s="258"/>
      <c r="I45" s="67"/>
      <c r="J45" s="16">
        <f t="shared" si="0"/>
        <v>20000</v>
      </c>
      <c r="K45" s="21" t="s">
        <v>71</v>
      </c>
      <c r="L45" s="15"/>
      <c r="M45" s="16">
        <f t="shared" si="1"/>
        <v>0</v>
      </c>
      <c r="N45" s="260">
        <v>20000</v>
      </c>
      <c r="O45" s="23" t="s">
        <v>52</v>
      </c>
      <c r="P45" s="23"/>
      <c r="Q45" s="252"/>
      <c r="R45" s="252"/>
      <c r="S45" s="132"/>
    </row>
    <row r="46" spans="1:19" ht="15">
      <c r="A46" s="292"/>
      <c r="B46" s="310"/>
      <c r="C46" s="227" t="s">
        <v>162</v>
      </c>
      <c r="D46" s="256"/>
      <c r="E46" s="257"/>
      <c r="F46" s="67"/>
      <c r="G46" s="258"/>
      <c r="H46" s="258"/>
      <c r="I46" s="67"/>
      <c r="J46" s="16">
        <f t="shared" si="0"/>
        <v>40000</v>
      </c>
      <c r="K46" s="21" t="s">
        <v>71</v>
      </c>
      <c r="L46" s="15"/>
      <c r="M46" s="16">
        <f t="shared" si="1"/>
        <v>0</v>
      </c>
      <c r="N46" s="260">
        <v>40000</v>
      </c>
      <c r="O46" s="23" t="s">
        <v>52</v>
      </c>
      <c r="P46" s="23"/>
      <c r="Q46" s="252"/>
      <c r="R46" s="252"/>
      <c r="S46" s="132"/>
    </row>
    <row r="47" spans="1:19" ht="15">
      <c r="A47" s="292"/>
      <c r="B47" s="310"/>
      <c r="C47" s="227" t="s">
        <v>163</v>
      </c>
      <c r="D47" s="256"/>
      <c r="E47" s="257"/>
      <c r="F47" s="67"/>
      <c r="G47" s="258"/>
      <c r="H47" s="258"/>
      <c r="I47" s="67"/>
      <c r="J47" s="16">
        <f t="shared" si="0"/>
        <v>15000</v>
      </c>
      <c r="K47" s="21" t="s">
        <v>71</v>
      </c>
      <c r="L47" s="15"/>
      <c r="M47" s="16">
        <f t="shared" si="1"/>
        <v>0</v>
      </c>
      <c r="N47" s="260">
        <v>15000</v>
      </c>
      <c r="O47" s="23" t="s">
        <v>52</v>
      </c>
      <c r="P47" s="23"/>
      <c r="Q47" s="252"/>
      <c r="R47" s="252"/>
      <c r="S47" s="132"/>
    </row>
    <row r="48" spans="1:19" ht="15">
      <c r="A48" s="292"/>
      <c r="B48" s="310"/>
      <c r="C48" s="227" t="s">
        <v>72</v>
      </c>
      <c r="D48" s="256"/>
      <c r="E48" s="257"/>
      <c r="F48" s="67"/>
      <c r="G48" s="258"/>
      <c r="H48" s="258"/>
      <c r="I48" s="67"/>
      <c r="J48" s="16">
        <f t="shared" si="0"/>
        <v>146000</v>
      </c>
      <c r="K48" s="21" t="s">
        <v>71</v>
      </c>
      <c r="L48" s="15"/>
      <c r="M48" s="16">
        <f t="shared" si="1"/>
        <v>0</v>
      </c>
      <c r="N48" s="260">
        <v>146000</v>
      </c>
      <c r="O48" s="23" t="s">
        <v>52</v>
      </c>
      <c r="P48" s="23"/>
      <c r="Q48" s="252"/>
      <c r="R48" s="252"/>
      <c r="S48" s="132"/>
    </row>
    <row r="49" spans="1:19" ht="15">
      <c r="A49" s="292"/>
      <c r="B49" s="310"/>
      <c r="C49" s="227" t="s">
        <v>164</v>
      </c>
      <c r="D49" s="256"/>
      <c r="E49" s="257"/>
      <c r="F49" s="67"/>
      <c r="G49" s="258"/>
      <c r="H49" s="258"/>
      <c r="I49" s="67"/>
      <c r="J49" s="16">
        <f t="shared" si="0"/>
        <v>285300</v>
      </c>
      <c r="K49" s="21" t="s">
        <v>71</v>
      </c>
      <c r="L49" s="15"/>
      <c r="M49" s="16">
        <f t="shared" si="1"/>
        <v>0</v>
      </c>
      <c r="N49" s="260">
        <v>285300</v>
      </c>
      <c r="O49" s="23" t="s">
        <v>52</v>
      </c>
      <c r="P49" s="23"/>
      <c r="Q49" s="252"/>
      <c r="R49" s="252"/>
      <c r="S49" s="132"/>
    </row>
    <row r="50" spans="1:19" ht="15">
      <c r="A50" s="292"/>
      <c r="B50" s="310"/>
      <c r="C50" s="227" t="s">
        <v>165</v>
      </c>
      <c r="D50" s="256"/>
      <c r="E50" s="257"/>
      <c r="F50" s="67"/>
      <c r="G50" s="258"/>
      <c r="H50" s="258"/>
      <c r="I50" s="67"/>
      <c r="J50" s="16">
        <f t="shared" si="0"/>
        <v>162000</v>
      </c>
      <c r="K50" s="21" t="s">
        <v>71</v>
      </c>
      <c r="L50" s="15"/>
      <c r="M50" s="16">
        <f t="shared" si="1"/>
        <v>0</v>
      </c>
      <c r="N50" s="260">
        <v>162000</v>
      </c>
      <c r="O50" s="23" t="s">
        <v>52</v>
      </c>
      <c r="P50" s="23"/>
      <c r="Q50" s="252"/>
      <c r="R50" s="252"/>
      <c r="S50" s="132"/>
    </row>
    <row r="51" spans="1:19" ht="15">
      <c r="A51" s="292"/>
      <c r="B51" s="310"/>
      <c r="C51" s="227" t="s">
        <v>166</v>
      </c>
      <c r="D51" s="256"/>
      <c r="E51" s="257"/>
      <c r="F51" s="67"/>
      <c r="G51" s="258"/>
      <c r="H51" s="258"/>
      <c r="I51" s="67"/>
      <c r="J51" s="16">
        <f t="shared" si="0"/>
        <v>507600</v>
      </c>
      <c r="K51" s="21" t="s">
        <v>71</v>
      </c>
      <c r="L51" s="15"/>
      <c r="M51" s="16">
        <f t="shared" si="1"/>
        <v>0</v>
      </c>
      <c r="N51" s="260">
        <v>507600</v>
      </c>
      <c r="O51" s="23" t="s">
        <v>52</v>
      </c>
      <c r="P51" s="23"/>
      <c r="Q51" s="252"/>
      <c r="R51" s="252"/>
      <c r="S51" s="132"/>
    </row>
    <row r="52" spans="1:19" ht="15">
      <c r="A52" s="292"/>
      <c r="B52" s="310"/>
      <c r="C52" s="227" t="s">
        <v>167</v>
      </c>
      <c r="D52" s="256"/>
      <c r="E52" s="257"/>
      <c r="F52" s="67"/>
      <c r="G52" s="258"/>
      <c r="H52" s="258"/>
      <c r="I52" s="67"/>
      <c r="J52" s="16">
        <f t="shared" si="0"/>
        <v>100000</v>
      </c>
      <c r="K52" s="21" t="s">
        <v>71</v>
      </c>
      <c r="L52" s="15"/>
      <c r="M52" s="16">
        <f t="shared" si="1"/>
        <v>0</v>
      </c>
      <c r="N52" s="260">
        <v>100000</v>
      </c>
      <c r="O52" s="23" t="s">
        <v>52</v>
      </c>
      <c r="P52" s="23"/>
      <c r="Q52" s="252"/>
      <c r="R52" s="252"/>
      <c r="S52" s="132"/>
    </row>
    <row r="53" spans="1:19" ht="15">
      <c r="A53" s="292"/>
      <c r="B53" s="310"/>
      <c r="C53" s="227" t="s">
        <v>168</v>
      </c>
      <c r="D53" s="256"/>
      <c r="E53" s="257"/>
      <c r="F53" s="67"/>
      <c r="G53" s="258"/>
      <c r="H53" s="258"/>
      <c r="I53" s="67"/>
      <c r="J53" s="16">
        <f t="shared" si="0"/>
        <v>847283.75</v>
      </c>
      <c r="K53" s="21" t="s">
        <v>71</v>
      </c>
      <c r="L53" s="15"/>
      <c r="M53" s="16">
        <f t="shared" si="1"/>
        <v>0</v>
      </c>
      <c r="N53" s="260">
        <v>847283.75</v>
      </c>
      <c r="O53" s="23" t="s">
        <v>52</v>
      </c>
      <c r="P53" s="23"/>
      <c r="Q53" s="252"/>
      <c r="R53" s="252"/>
      <c r="S53" s="132"/>
    </row>
    <row r="54" spans="1:19" ht="15">
      <c r="A54" s="292"/>
      <c r="B54" s="310"/>
      <c r="C54" s="227" t="s">
        <v>170</v>
      </c>
      <c r="D54" s="256"/>
      <c r="E54" s="257"/>
      <c r="F54" s="67"/>
      <c r="G54" s="258"/>
      <c r="H54" s="258"/>
      <c r="I54" s="67"/>
      <c r="J54" s="16">
        <f t="shared" si="0"/>
        <v>120000</v>
      </c>
      <c r="K54" s="21" t="s">
        <v>71</v>
      </c>
      <c r="L54" s="15"/>
      <c r="M54" s="16">
        <f t="shared" si="1"/>
        <v>0</v>
      </c>
      <c r="N54" s="260">
        <v>120000</v>
      </c>
      <c r="O54" s="23" t="s">
        <v>52</v>
      </c>
      <c r="P54" s="23"/>
      <c r="Q54" s="252"/>
      <c r="R54" s="252"/>
      <c r="S54" s="132"/>
    </row>
    <row r="55" spans="1:19" ht="15">
      <c r="A55" s="292"/>
      <c r="B55" s="310"/>
      <c r="C55" s="227" t="s">
        <v>171</v>
      </c>
      <c r="D55" s="256"/>
      <c r="E55" s="257"/>
      <c r="F55" s="67"/>
      <c r="G55" s="258"/>
      <c r="H55" s="258"/>
      <c r="I55" s="67"/>
      <c r="J55" s="16">
        <f t="shared" si="0"/>
        <v>743800</v>
      </c>
      <c r="K55" s="21" t="s">
        <v>71</v>
      </c>
      <c r="L55" s="15"/>
      <c r="M55" s="16">
        <f t="shared" si="1"/>
        <v>0</v>
      </c>
      <c r="N55" s="260">
        <v>743800</v>
      </c>
      <c r="O55" s="23" t="s">
        <v>52</v>
      </c>
      <c r="P55" s="23"/>
      <c r="Q55" s="252"/>
      <c r="R55" s="252"/>
      <c r="S55" s="132"/>
    </row>
    <row r="56" spans="1:19" ht="15">
      <c r="A56" s="292"/>
      <c r="B56" s="310"/>
      <c r="C56" s="227" t="s">
        <v>172</v>
      </c>
      <c r="D56" s="256"/>
      <c r="E56" s="257"/>
      <c r="F56" s="67"/>
      <c r="G56" s="258"/>
      <c r="H56" s="258"/>
      <c r="I56" s="67"/>
      <c r="J56" s="16">
        <f t="shared" si="0"/>
        <v>260000</v>
      </c>
      <c r="K56" s="21" t="s">
        <v>71</v>
      </c>
      <c r="L56" s="15"/>
      <c r="M56" s="16">
        <f t="shared" si="1"/>
        <v>0</v>
      </c>
      <c r="N56" s="260">
        <v>260000</v>
      </c>
      <c r="O56" s="23" t="s">
        <v>52</v>
      </c>
      <c r="P56" s="23"/>
      <c r="Q56" s="252"/>
      <c r="R56" s="252"/>
      <c r="S56" s="132"/>
    </row>
    <row r="57" spans="1:19" ht="15">
      <c r="A57" s="292"/>
      <c r="B57" s="310"/>
      <c r="C57" s="227" t="s">
        <v>173</v>
      </c>
      <c r="D57" s="256"/>
      <c r="E57" s="257"/>
      <c r="F57" s="67"/>
      <c r="G57" s="258"/>
      <c r="H57" s="258"/>
      <c r="I57" s="67"/>
      <c r="J57" s="16">
        <f t="shared" si="0"/>
        <v>150000</v>
      </c>
      <c r="K57" s="21" t="s">
        <v>71</v>
      </c>
      <c r="L57" s="15"/>
      <c r="M57" s="16">
        <f t="shared" si="1"/>
        <v>0</v>
      </c>
      <c r="N57" s="260">
        <v>150000</v>
      </c>
      <c r="O57" s="23" t="s">
        <v>52</v>
      </c>
      <c r="P57" s="23"/>
      <c r="Q57" s="252"/>
      <c r="R57" s="252"/>
      <c r="S57" s="132"/>
    </row>
    <row r="58" spans="1:19" ht="15">
      <c r="A58" s="292"/>
      <c r="B58" s="310"/>
      <c r="C58" s="227" t="s">
        <v>174</v>
      </c>
      <c r="D58" s="256"/>
      <c r="E58" s="257"/>
      <c r="F58" s="67"/>
      <c r="G58" s="258"/>
      <c r="H58" s="258"/>
      <c r="I58" s="67"/>
      <c r="J58" s="16">
        <f t="shared" si="0"/>
        <v>200000</v>
      </c>
      <c r="K58" s="21" t="s">
        <v>71</v>
      </c>
      <c r="L58" s="15"/>
      <c r="M58" s="16">
        <f t="shared" si="1"/>
        <v>0</v>
      </c>
      <c r="N58" s="260">
        <v>200000</v>
      </c>
      <c r="O58" s="23" t="s">
        <v>52</v>
      </c>
      <c r="P58" s="23"/>
      <c r="Q58" s="252"/>
      <c r="R58" s="252"/>
      <c r="S58" s="132"/>
    </row>
    <row r="59" spans="1:19" ht="15">
      <c r="A59" s="292"/>
      <c r="B59" s="310"/>
      <c r="C59" s="227" t="s">
        <v>175</v>
      </c>
      <c r="D59" s="256"/>
      <c r="E59" s="257"/>
      <c r="F59" s="67"/>
      <c r="G59" s="258"/>
      <c r="H59" s="258"/>
      <c r="I59" s="67"/>
      <c r="J59" s="16">
        <f t="shared" si="0"/>
        <v>69900</v>
      </c>
      <c r="K59" s="21" t="s">
        <v>71</v>
      </c>
      <c r="L59" s="15"/>
      <c r="M59" s="16">
        <f t="shared" si="1"/>
        <v>0</v>
      </c>
      <c r="N59" s="260">
        <v>69900</v>
      </c>
      <c r="O59" s="23" t="s">
        <v>52</v>
      </c>
      <c r="P59" s="23"/>
      <c r="Q59" s="252"/>
      <c r="R59" s="252"/>
      <c r="S59" s="132"/>
    </row>
    <row r="60" spans="1:19" ht="38.25">
      <c r="A60" s="292"/>
      <c r="B60" s="310"/>
      <c r="C60" s="250" t="s">
        <v>121</v>
      </c>
      <c r="D60" s="256"/>
      <c r="E60" s="257"/>
      <c r="F60" s="67" t="s">
        <v>122</v>
      </c>
      <c r="G60" s="258" t="s">
        <v>123</v>
      </c>
      <c r="H60" s="258" t="s">
        <v>22</v>
      </c>
      <c r="I60" s="67" t="s">
        <v>124</v>
      </c>
      <c r="J60" s="16">
        <f t="shared" si="0"/>
        <v>30000</v>
      </c>
      <c r="K60" s="21" t="s">
        <v>71</v>
      </c>
      <c r="L60" s="15"/>
      <c r="M60" s="16">
        <f t="shared" si="1"/>
        <v>0</v>
      </c>
      <c r="N60" s="260">
        <v>30000</v>
      </c>
      <c r="O60" s="23" t="s">
        <v>52</v>
      </c>
      <c r="P60" s="23"/>
      <c r="Q60" s="252"/>
      <c r="R60" s="252"/>
      <c r="S60" s="132"/>
    </row>
    <row r="61" spans="1:19" ht="15">
      <c r="A61" s="292"/>
      <c r="B61" s="310"/>
      <c r="C61" s="226" t="s">
        <v>73</v>
      </c>
      <c r="D61" s="256"/>
      <c r="E61" s="257"/>
      <c r="F61" s="67"/>
      <c r="G61" s="258"/>
      <c r="H61" s="258"/>
      <c r="I61" s="67"/>
      <c r="J61" s="16">
        <f t="shared" si="0"/>
        <v>35000</v>
      </c>
      <c r="K61" s="21" t="s">
        <v>71</v>
      </c>
      <c r="L61" s="15"/>
      <c r="M61" s="16">
        <f t="shared" si="1"/>
        <v>0</v>
      </c>
      <c r="N61" s="260">
        <v>35000</v>
      </c>
      <c r="O61" s="23" t="s">
        <v>52</v>
      </c>
      <c r="P61" s="23"/>
      <c r="Q61" s="252"/>
      <c r="R61" s="252"/>
      <c r="S61" s="132"/>
    </row>
    <row r="62" spans="1:19" ht="15">
      <c r="A62" s="292"/>
      <c r="B62" s="310"/>
      <c r="C62" s="226" t="s">
        <v>378</v>
      </c>
      <c r="D62" s="256"/>
      <c r="E62" s="257"/>
      <c r="F62" s="67" t="s">
        <v>178</v>
      </c>
      <c r="G62" s="258" t="s">
        <v>20</v>
      </c>
      <c r="H62" s="258" t="s">
        <v>22</v>
      </c>
      <c r="I62" s="67" t="s">
        <v>15</v>
      </c>
      <c r="J62" s="16">
        <f t="shared" si="0"/>
        <v>200000</v>
      </c>
      <c r="K62" s="21" t="s">
        <v>71</v>
      </c>
      <c r="L62" s="15"/>
      <c r="M62" s="16"/>
      <c r="N62" s="260">
        <v>200000</v>
      </c>
      <c r="O62" s="23" t="s">
        <v>52</v>
      </c>
      <c r="P62" s="23"/>
      <c r="Q62" s="252"/>
      <c r="R62" s="252"/>
      <c r="S62" s="132"/>
    </row>
    <row r="63" spans="1:19" ht="15">
      <c r="A63" s="292"/>
      <c r="B63" s="310"/>
      <c r="C63" s="226" t="s">
        <v>126</v>
      </c>
      <c r="D63" s="256"/>
      <c r="E63" s="257"/>
      <c r="F63" s="67" t="s">
        <v>178</v>
      </c>
      <c r="G63" s="258" t="s">
        <v>20</v>
      </c>
      <c r="H63" s="258" t="s">
        <v>20</v>
      </c>
      <c r="I63" s="67" t="s">
        <v>14</v>
      </c>
      <c r="J63" s="16">
        <f t="shared" si="0"/>
        <v>350000</v>
      </c>
      <c r="K63" s="21" t="s">
        <v>71</v>
      </c>
      <c r="L63" s="15"/>
      <c r="M63" s="16"/>
      <c r="N63" s="260">
        <v>350000</v>
      </c>
      <c r="O63" s="23" t="s">
        <v>52</v>
      </c>
      <c r="P63" s="23"/>
      <c r="Q63" s="252"/>
      <c r="R63" s="252"/>
      <c r="S63" s="132"/>
    </row>
    <row r="64" spans="1:19" ht="15">
      <c r="A64" s="292"/>
      <c r="B64" s="310"/>
      <c r="C64" s="226" t="s">
        <v>127</v>
      </c>
      <c r="D64" s="256"/>
      <c r="E64" s="257"/>
      <c r="F64" s="67" t="s">
        <v>176</v>
      </c>
      <c r="G64" s="258" t="s">
        <v>20</v>
      </c>
      <c r="H64" s="258" t="s">
        <v>20</v>
      </c>
      <c r="I64" s="67" t="s">
        <v>14</v>
      </c>
      <c r="J64" s="16">
        <f t="shared" si="0"/>
        <v>80000</v>
      </c>
      <c r="K64" s="21" t="s">
        <v>71</v>
      </c>
      <c r="L64" s="15"/>
      <c r="M64" s="16"/>
      <c r="N64" s="260">
        <v>80000</v>
      </c>
      <c r="O64" s="23" t="s">
        <v>52</v>
      </c>
      <c r="P64" s="23"/>
      <c r="Q64" s="252"/>
      <c r="R64" s="252"/>
      <c r="S64" s="132"/>
    </row>
    <row r="65" spans="1:19" ht="15">
      <c r="A65" s="292"/>
      <c r="B65" s="310"/>
      <c r="C65" s="226" t="s">
        <v>128</v>
      </c>
      <c r="D65" s="256"/>
      <c r="E65" s="257"/>
      <c r="F65" s="67" t="s">
        <v>177</v>
      </c>
      <c r="G65" s="258" t="s">
        <v>20</v>
      </c>
      <c r="H65" s="258" t="s">
        <v>20</v>
      </c>
      <c r="I65" s="67" t="s">
        <v>14</v>
      </c>
      <c r="J65" s="16">
        <f t="shared" si="0"/>
        <v>20000</v>
      </c>
      <c r="K65" s="21" t="s">
        <v>71</v>
      </c>
      <c r="L65" s="15"/>
      <c r="M65" s="16"/>
      <c r="N65" s="260">
        <v>20000</v>
      </c>
      <c r="O65" s="23" t="s">
        <v>52</v>
      </c>
      <c r="P65" s="23"/>
      <c r="Q65" s="252"/>
      <c r="R65" s="252"/>
      <c r="S65" s="132"/>
    </row>
    <row r="66" spans="1:19" ht="15">
      <c r="A66" s="292"/>
      <c r="B66" s="310"/>
      <c r="C66" s="227" t="s">
        <v>74</v>
      </c>
      <c r="D66" s="256"/>
      <c r="E66" s="257"/>
      <c r="F66" s="67"/>
      <c r="G66" s="258"/>
      <c r="H66" s="258"/>
      <c r="I66" s="67"/>
      <c r="J66" s="16">
        <f t="shared" si="0"/>
        <v>6408.89</v>
      </c>
      <c r="K66" s="21" t="s">
        <v>56</v>
      </c>
      <c r="L66" s="15"/>
      <c r="M66" s="16">
        <f t="shared" si="1"/>
        <v>0</v>
      </c>
      <c r="N66" s="260">
        <v>6408.89</v>
      </c>
      <c r="O66" s="23" t="s">
        <v>54</v>
      </c>
      <c r="P66" s="23"/>
      <c r="Q66" s="252"/>
      <c r="R66" s="252"/>
      <c r="S66" s="132"/>
    </row>
    <row r="67" spans="1:19" ht="15">
      <c r="A67" s="292"/>
      <c r="B67" s="310"/>
      <c r="C67" s="227" t="s">
        <v>75</v>
      </c>
      <c r="D67" s="256"/>
      <c r="E67" s="257"/>
      <c r="F67" s="67"/>
      <c r="G67" s="258"/>
      <c r="H67" s="258"/>
      <c r="I67" s="67"/>
      <c r="J67" s="16">
        <f t="shared" si="0"/>
        <v>11328.5</v>
      </c>
      <c r="K67" s="21" t="s">
        <v>56</v>
      </c>
      <c r="L67" s="15"/>
      <c r="M67" s="16">
        <f t="shared" si="1"/>
        <v>0</v>
      </c>
      <c r="N67" s="260">
        <v>11328.5</v>
      </c>
      <c r="O67" s="23" t="s">
        <v>54</v>
      </c>
      <c r="P67" s="23"/>
      <c r="Q67" s="252"/>
      <c r="R67" s="252"/>
      <c r="S67" s="132"/>
    </row>
    <row r="68" spans="1:19" ht="15">
      <c r="A68" s="292"/>
      <c r="B68" s="310"/>
      <c r="C68" s="227" t="s">
        <v>76</v>
      </c>
      <c r="D68" s="256"/>
      <c r="E68" s="257"/>
      <c r="F68" s="67"/>
      <c r="G68" s="258"/>
      <c r="H68" s="258"/>
      <c r="I68" s="67"/>
      <c r="J68" s="16">
        <f t="shared" si="0"/>
        <v>100000</v>
      </c>
      <c r="K68" s="21" t="s">
        <v>56</v>
      </c>
      <c r="L68" s="15"/>
      <c r="M68" s="16">
        <f t="shared" si="1"/>
        <v>0</v>
      </c>
      <c r="N68" s="260">
        <v>100000</v>
      </c>
      <c r="O68" s="23" t="s">
        <v>54</v>
      </c>
      <c r="P68" s="23"/>
      <c r="Q68" s="252"/>
      <c r="R68" s="252"/>
      <c r="S68" s="132"/>
    </row>
    <row r="69" spans="1:19" ht="15">
      <c r="A69" s="292"/>
      <c r="B69" s="310"/>
      <c r="C69" s="227" t="s">
        <v>77</v>
      </c>
      <c r="D69" s="256"/>
      <c r="E69" s="257"/>
      <c r="F69" s="67"/>
      <c r="G69" s="258"/>
      <c r="H69" s="258"/>
      <c r="I69" s="67"/>
      <c r="J69" s="16">
        <f t="shared" si="0"/>
        <v>100000</v>
      </c>
      <c r="K69" s="21" t="s">
        <v>56</v>
      </c>
      <c r="L69" s="15"/>
      <c r="M69" s="16">
        <f t="shared" si="1"/>
        <v>0</v>
      </c>
      <c r="N69" s="260">
        <v>100000</v>
      </c>
      <c r="O69" s="23" t="s">
        <v>54</v>
      </c>
      <c r="P69" s="23"/>
      <c r="Q69" s="252"/>
      <c r="R69" s="252"/>
      <c r="S69" s="132"/>
    </row>
    <row r="70" spans="1:19" ht="15">
      <c r="A70" s="292"/>
      <c r="B70" s="310"/>
      <c r="C70" s="227" t="s">
        <v>78</v>
      </c>
      <c r="D70" s="256"/>
      <c r="E70" s="257"/>
      <c r="F70" s="67"/>
      <c r="G70" s="258"/>
      <c r="H70" s="258"/>
      <c r="I70" s="67"/>
      <c r="J70" s="16">
        <f t="shared" si="0"/>
        <v>32836.98</v>
      </c>
      <c r="K70" s="21" t="s">
        <v>56</v>
      </c>
      <c r="L70" s="15"/>
      <c r="M70" s="16">
        <f t="shared" si="1"/>
        <v>0</v>
      </c>
      <c r="N70" s="260">
        <v>32836.98</v>
      </c>
      <c r="O70" s="23" t="s">
        <v>54</v>
      </c>
      <c r="P70" s="23"/>
      <c r="Q70" s="252"/>
      <c r="R70" s="252"/>
      <c r="S70" s="132"/>
    </row>
    <row r="71" spans="1:19" ht="15">
      <c r="A71" s="292"/>
      <c r="B71" s="310"/>
      <c r="C71" s="227" t="s">
        <v>79</v>
      </c>
      <c r="D71" s="256"/>
      <c r="E71" s="257"/>
      <c r="F71" s="67"/>
      <c r="G71" s="258"/>
      <c r="H71" s="258"/>
      <c r="I71" s="67"/>
      <c r="J71" s="16">
        <f t="shared" si="0"/>
        <v>100000</v>
      </c>
      <c r="K71" s="21" t="s">
        <v>56</v>
      </c>
      <c r="L71" s="15"/>
      <c r="M71" s="16">
        <f t="shared" si="1"/>
        <v>0</v>
      </c>
      <c r="N71" s="260">
        <v>100000</v>
      </c>
      <c r="O71" s="23" t="s">
        <v>54</v>
      </c>
      <c r="P71" s="23"/>
      <c r="Q71" s="252"/>
      <c r="R71" s="252"/>
      <c r="S71" s="132"/>
    </row>
    <row r="72" spans="1:19" ht="15">
      <c r="A72" s="292"/>
      <c r="B72" s="310"/>
      <c r="C72" s="226" t="s">
        <v>80</v>
      </c>
      <c r="D72" s="256"/>
      <c r="E72" s="257"/>
      <c r="F72" s="67"/>
      <c r="G72" s="258"/>
      <c r="H72" s="258"/>
      <c r="I72" s="67"/>
      <c r="J72" s="16">
        <f t="shared" si="0"/>
        <v>120000</v>
      </c>
      <c r="K72" s="21" t="s">
        <v>56</v>
      </c>
      <c r="L72" s="15"/>
      <c r="M72" s="16">
        <f t="shared" si="1"/>
        <v>0</v>
      </c>
      <c r="N72" s="260">
        <v>120000</v>
      </c>
      <c r="O72" s="23" t="s">
        <v>54</v>
      </c>
      <c r="P72" s="23"/>
      <c r="Q72" s="252"/>
      <c r="R72" s="252"/>
      <c r="S72" s="132"/>
    </row>
    <row r="73" spans="1:19" ht="15">
      <c r="A73" s="292"/>
      <c r="B73" s="310"/>
      <c r="C73" s="226" t="s">
        <v>81</v>
      </c>
      <c r="D73" s="256"/>
      <c r="E73" s="257"/>
      <c r="F73" s="67"/>
      <c r="G73" s="258"/>
      <c r="H73" s="258"/>
      <c r="I73" s="67"/>
      <c r="J73" s="16">
        <f t="shared" si="0"/>
        <v>100000</v>
      </c>
      <c r="K73" s="21" t="s">
        <v>56</v>
      </c>
      <c r="L73" s="15"/>
      <c r="M73" s="16">
        <f t="shared" si="1"/>
        <v>0</v>
      </c>
      <c r="N73" s="260">
        <v>100000</v>
      </c>
      <c r="O73" s="23" t="s">
        <v>54</v>
      </c>
      <c r="P73" s="23"/>
      <c r="Q73" s="252"/>
      <c r="R73" s="252"/>
      <c r="S73" s="132"/>
    </row>
    <row r="74" spans="1:19" ht="15">
      <c r="A74" s="292"/>
      <c r="B74" s="310"/>
      <c r="C74" s="226" t="s">
        <v>82</v>
      </c>
      <c r="D74" s="256"/>
      <c r="E74" s="257"/>
      <c r="F74" s="67"/>
      <c r="G74" s="258"/>
      <c r="H74" s="258"/>
      <c r="I74" s="67"/>
      <c r="J74" s="16">
        <f t="shared" si="0"/>
        <v>220000</v>
      </c>
      <c r="K74" s="21" t="s">
        <v>56</v>
      </c>
      <c r="L74" s="15"/>
      <c r="M74" s="16">
        <f t="shared" si="1"/>
        <v>0</v>
      </c>
      <c r="N74" s="260">
        <v>220000</v>
      </c>
      <c r="O74" s="23" t="s">
        <v>54</v>
      </c>
      <c r="P74" s="23"/>
      <c r="Q74" s="252"/>
      <c r="R74" s="252"/>
      <c r="S74" s="132"/>
    </row>
    <row r="75" spans="1:19" ht="15">
      <c r="A75" s="292"/>
      <c r="B75" s="310"/>
      <c r="C75" s="226" t="s">
        <v>83</v>
      </c>
      <c r="D75" s="256"/>
      <c r="E75" s="257"/>
      <c r="F75" s="67"/>
      <c r="G75" s="258"/>
      <c r="H75" s="258"/>
      <c r="I75" s="67"/>
      <c r="J75" s="16">
        <f t="shared" si="0"/>
        <v>55000</v>
      </c>
      <c r="K75" s="21" t="s">
        <v>56</v>
      </c>
      <c r="L75" s="15"/>
      <c r="M75" s="16">
        <f t="shared" si="1"/>
        <v>0</v>
      </c>
      <c r="N75" s="260">
        <v>55000</v>
      </c>
      <c r="O75" s="23" t="s">
        <v>54</v>
      </c>
      <c r="P75" s="23"/>
      <c r="Q75" s="252"/>
      <c r="R75" s="252"/>
      <c r="S75" s="132"/>
    </row>
    <row r="76" spans="1:19" ht="15">
      <c r="A76" s="292"/>
      <c r="B76" s="310"/>
      <c r="C76" s="226" t="s">
        <v>84</v>
      </c>
      <c r="D76" s="256"/>
      <c r="E76" s="257"/>
      <c r="F76" s="67"/>
      <c r="G76" s="258"/>
      <c r="H76" s="258"/>
      <c r="I76" s="67"/>
      <c r="J76" s="16">
        <f t="shared" si="0"/>
        <v>43010.68</v>
      </c>
      <c r="K76" s="21" t="s">
        <v>56</v>
      </c>
      <c r="L76" s="15"/>
      <c r="M76" s="16">
        <f t="shared" si="1"/>
        <v>0</v>
      </c>
      <c r="N76" s="260">
        <v>43010.68</v>
      </c>
      <c r="O76" s="23" t="s">
        <v>54</v>
      </c>
      <c r="P76" s="23"/>
      <c r="Q76" s="252"/>
      <c r="R76" s="252"/>
      <c r="S76" s="132"/>
    </row>
    <row r="77" spans="1:19" ht="15">
      <c r="A77" s="292"/>
      <c r="B77" s="310"/>
      <c r="C77" s="226" t="s">
        <v>85</v>
      </c>
      <c r="D77" s="256"/>
      <c r="E77" s="257"/>
      <c r="F77" s="67"/>
      <c r="G77" s="258"/>
      <c r="H77" s="258"/>
      <c r="I77" s="67"/>
      <c r="J77" s="16">
        <f t="shared" si="0"/>
        <v>32940</v>
      </c>
      <c r="K77" s="21" t="s">
        <v>56</v>
      </c>
      <c r="L77" s="15"/>
      <c r="M77" s="16">
        <f t="shared" si="1"/>
        <v>0</v>
      </c>
      <c r="N77" s="260">
        <v>32940</v>
      </c>
      <c r="O77" s="23" t="s">
        <v>54</v>
      </c>
      <c r="P77" s="23"/>
      <c r="Q77" s="252"/>
      <c r="R77" s="252"/>
      <c r="S77" s="132"/>
    </row>
    <row r="78" spans="1:19" ht="15">
      <c r="A78" s="292"/>
      <c r="B78" s="310"/>
      <c r="C78" s="226" t="s">
        <v>86</v>
      </c>
      <c r="D78" s="256"/>
      <c r="E78" s="257"/>
      <c r="F78" s="67"/>
      <c r="G78" s="258"/>
      <c r="H78" s="258"/>
      <c r="I78" s="67"/>
      <c r="J78" s="16">
        <f t="shared" si="0"/>
        <v>182432.59</v>
      </c>
      <c r="K78" s="21" t="s">
        <v>56</v>
      </c>
      <c r="L78" s="15"/>
      <c r="M78" s="16"/>
      <c r="N78" s="260">
        <v>182432.59</v>
      </c>
      <c r="O78" s="23" t="s">
        <v>54</v>
      </c>
      <c r="P78" s="23"/>
      <c r="Q78" s="252"/>
      <c r="R78" s="252"/>
      <c r="S78" s="132"/>
    </row>
    <row r="79" spans="1:19" ht="15">
      <c r="A79" s="292"/>
      <c r="B79" s="310"/>
      <c r="C79" s="226" t="s">
        <v>87</v>
      </c>
      <c r="D79" s="256"/>
      <c r="E79" s="257"/>
      <c r="F79" s="67"/>
      <c r="G79" s="258"/>
      <c r="H79" s="258"/>
      <c r="I79" s="67"/>
      <c r="J79" s="16">
        <f t="shared" si="0"/>
        <v>71251.42</v>
      </c>
      <c r="K79" s="21" t="s">
        <v>56</v>
      </c>
      <c r="L79" s="15"/>
      <c r="M79" s="16"/>
      <c r="N79" s="260">
        <v>71251.42</v>
      </c>
      <c r="O79" s="23" t="s">
        <v>54</v>
      </c>
      <c r="P79" s="23"/>
      <c r="Q79" s="252"/>
      <c r="R79" s="252"/>
      <c r="S79" s="132"/>
    </row>
    <row r="80" spans="1:19" ht="15">
      <c r="A80" s="292"/>
      <c r="B80" s="310"/>
      <c r="C80" s="226" t="s">
        <v>88</v>
      </c>
      <c r="D80" s="256"/>
      <c r="E80" s="257"/>
      <c r="F80" s="67"/>
      <c r="G80" s="258"/>
      <c r="H80" s="258"/>
      <c r="I80" s="67"/>
      <c r="J80" s="16">
        <f t="shared" si="0"/>
        <v>2626907.23</v>
      </c>
      <c r="K80" s="21" t="s">
        <v>56</v>
      </c>
      <c r="L80" s="15"/>
      <c r="M80" s="16"/>
      <c r="N80" s="260">
        <v>2626907.23</v>
      </c>
      <c r="O80" s="23" t="s">
        <v>54</v>
      </c>
      <c r="P80" s="23"/>
      <c r="Q80" s="252"/>
      <c r="R80" s="252"/>
      <c r="S80" s="132"/>
    </row>
    <row r="81" spans="1:19" ht="15">
      <c r="A81" s="292"/>
      <c r="B81" s="310"/>
      <c r="C81" s="226" t="s">
        <v>89</v>
      </c>
      <c r="D81" s="256"/>
      <c r="E81" s="257"/>
      <c r="F81" s="67"/>
      <c r="G81" s="258"/>
      <c r="H81" s="258"/>
      <c r="I81" s="67"/>
      <c r="J81" s="16">
        <f t="shared" si="0"/>
        <v>18832</v>
      </c>
      <c r="K81" s="21" t="s">
        <v>56</v>
      </c>
      <c r="L81" s="15"/>
      <c r="M81" s="16"/>
      <c r="N81" s="260">
        <v>18832</v>
      </c>
      <c r="O81" s="23" t="s">
        <v>54</v>
      </c>
      <c r="P81" s="23"/>
      <c r="Q81" s="252"/>
      <c r="R81" s="252"/>
      <c r="S81" s="132"/>
    </row>
    <row r="82" spans="1:19" ht="15">
      <c r="A82" s="292"/>
      <c r="B82" s="310"/>
      <c r="C82" s="226" t="s">
        <v>90</v>
      </c>
      <c r="D82" s="256"/>
      <c r="E82" s="257"/>
      <c r="F82" s="67"/>
      <c r="G82" s="258"/>
      <c r="H82" s="258"/>
      <c r="I82" s="67"/>
      <c r="J82" s="16">
        <f t="shared" si="0"/>
        <v>169874.21</v>
      </c>
      <c r="K82" s="21" t="s">
        <v>56</v>
      </c>
      <c r="L82" s="15"/>
      <c r="M82" s="16"/>
      <c r="N82" s="260">
        <v>169874.21</v>
      </c>
      <c r="O82" s="23" t="s">
        <v>54</v>
      </c>
      <c r="P82" s="23"/>
      <c r="Q82" s="252"/>
      <c r="R82" s="252"/>
      <c r="S82" s="132"/>
    </row>
    <row r="83" spans="1:19" ht="15">
      <c r="A83" s="292"/>
      <c r="B83" s="310"/>
      <c r="C83" s="226" t="s">
        <v>91</v>
      </c>
      <c r="D83" s="256"/>
      <c r="E83" s="257"/>
      <c r="F83" s="67"/>
      <c r="G83" s="258"/>
      <c r="H83" s="258"/>
      <c r="I83" s="67"/>
      <c r="J83" s="16">
        <f t="shared" si="0"/>
        <v>149681.8</v>
      </c>
      <c r="K83" s="21" t="s">
        <v>56</v>
      </c>
      <c r="L83" s="15"/>
      <c r="M83" s="16"/>
      <c r="N83" s="260">
        <v>149681.8</v>
      </c>
      <c r="O83" s="23" t="s">
        <v>54</v>
      </c>
      <c r="P83" s="23"/>
      <c r="Q83" s="252"/>
      <c r="R83" s="252"/>
      <c r="S83" s="132"/>
    </row>
    <row r="84" spans="1:19" ht="15">
      <c r="A84" s="292"/>
      <c r="B84" s="310"/>
      <c r="C84" s="226" t="s">
        <v>92</v>
      </c>
      <c r="D84" s="256"/>
      <c r="E84" s="257"/>
      <c r="F84" s="67"/>
      <c r="G84" s="258"/>
      <c r="H84" s="258"/>
      <c r="I84" s="67"/>
      <c r="J84" s="16">
        <f t="shared" si="0"/>
        <v>28213.73</v>
      </c>
      <c r="K84" s="21" t="s">
        <v>56</v>
      </c>
      <c r="L84" s="15"/>
      <c r="M84" s="16"/>
      <c r="N84" s="260">
        <v>28213.73</v>
      </c>
      <c r="O84" s="23" t="s">
        <v>54</v>
      </c>
      <c r="P84" s="23"/>
      <c r="Q84" s="252"/>
      <c r="R84" s="252"/>
      <c r="S84" s="132"/>
    </row>
    <row r="85" spans="1:19" ht="15">
      <c r="A85" s="292"/>
      <c r="B85" s="310"/>
      <c r="C85" s="226" t="s">
        <v>93</v>
      </c>
      <c r="D85" s="256"/>
      <c r="E85" s="257"/>
      <c r="F85" s="67"/>
      <c r="G85" s="258"/>
      <c r="H85" s="258"/>
      <c r="I85" s="67"/>
      <c r="J85" s="16">
        <f t="shared" si="0"/>
        <v>54712.72</v>
      </c>
      <c r="K85" s="21" t="s">
        <v>56</v>
      </c>
      <c r="L85" s="15"/>
      <c r="M85" s="16"/>
      <c r="N85" s="260">
        <v>54712.72</v>
      </c>
      <c r="O85" s="23" t="s">
        <v>54</v>
      </c>
      <c r="P85" s="23"/>
      <c r="Q85" s="252"/>
      <c r="R85" s="252"/>
      <c r="S85" s="132"/>
    </row>
    <row r="86" spans="1:19" ht="15">
      <c r="A86" s="292"/>
      <c r="B86" s="310"/>
      <c r="C86" s="226" t="s">
        <v>94</v>
      </c>
      <c r="D86" s="256"/>
      <c r="E86" s="257"/>
      <c r="F86" s="67"/>
      <c r="G86" s="258"/>
      <c r="H86" s="258"/>
      <c r="I86" s="67"/>
      <c r="J86" s="16">
        <f t="shared" si="0"/>
        <v>168235</v>
      </c>
      <c r="K86" s="21" t="s">
        <v>56</v>
      </c>
      <c r="L86" s="15"/>
      <c r="M86" s="16"/>
      <c r="N86" s="260">
        <v>168235</v>
      </c>
      <c r="O86" s="23" t="s">
        <v>54</v>
      </c>
      <c r="P86" s="23"/>
      <c r="Q86" s="252"/>
      <c r="R86" s="252"/>
      <c r="S86" s="132"/>
    </row>
    <row r="87" spans="1:19" ht="15">
      <c r="A87" s="292"/>
      <c r="B87" s="310"/>
      <c r="C87" s="226" t="s">
        <v>95</v>
      </c>
      <c r="D87" s="256"/>
      <c r="E87" s="257"/>
      <c r="F87" s="67"/>
      <c r="G87" s="258"/>
      <c r="H87" s="258"/>
      <c r="I87" s="67"/>
      <c r="J87" s="16">
        <f t="shared" si="0"/>
        <v>561762.39</v>
      </c>
      <c r="K87" s="21" t="s">
        <v>56</v>
      </c>
      <c r="L87" s="15"/>
      <c r="M87" s="16"/>
      <c r="N87" s="260">
        <v>561762.39</v>
      </c>
      <c r="O87" s="23" t="s">
        <v>54</v>
      </c>
      <c r="P87" s="23"/>
      <c r="Q87" s="252"/>
      <c r="R87" s="252"/>
      <c r="S87" s="132"/>
    </row>
    <row r="88" spans="1:19" ht="15">
      <c r="A88" s="292"/>
      <c r="B88" s="310"/>
      <c r="C88" s="226" t="s">
        <v>96</v>
      </c>
      <c r="D88" s="256"/>
      <c r="E88" s="257"/>
      <c r="F88" s="67"/>
      <c r="G88" s="258"/>
      <c r="H88" s="258"/>
      <c r="I88" s="67"/>
      <c r="J88" s="16">
        <f t="shared" si="0"/>
        <v>15224.7</v>
      </c>
      <c r="K88" s="21" t="s">
        <v>56</v>
      </c>
      <c r="L88" s="15"/>
      <c r="M88" s="16"/>
      <c r="N88" s="260">
        <v>15224.7</v>
      </c>
      <c r="O88" s="23" t="s">
        <v>54</v>
      </c>
      <c r="P88" s="23"/>
      <c r="Q88" s="252"/>
      <c r="R88" s="252"/>
      <c r="S88" s="132"/>
    </row>
    <row r="89" spans="1:19" ht="15">
      <c r="A89" s="292"/>
      <c r="B89" s="310"/>
      <c r="C89" s="226" t="s">
        <v>396</v>
      </c>
      <c r="D89" s="256"/>
      <c r="E89" s="257"/>
      <c r="F89" s="67"/>
      <c r="G89" s="258"/>
      <c r="H89" s="258"/>
      <c r="I89" s="67"/>
      <c r="J89" s="16">
        <f t="shared" si="0"/>
        <v>2500</v>
      </c>
      <c r="K89" s="21" t="s">
        <v>71</v>
      </c>
      <c r="L89" s="15"/>
      <c r="M89" s="16"/>
      <c r="N89" s="260">
        <v>2500</v>
      </c>
      <c r="O89" s="23" t="s">
        <v>54</v>
      </c>
      <c r="P89" s="23"/>
      <c r="Q89" s="252"/>
      <c r="R89" s="252"/>
      <c r="S89" s="132"/>
    </row>
    <row r="90" spans="1:19" ht="15">
      <c r="A90" s="292"/>
      <c r="B90" s="310"/>
      <c r="C90" s="226" t="s">
        <v>97</v>
      </c>
      <c r="D90" s="256"/>
      <c r="E90" s="257"/>
      <c r="F90" s="67"/>
      <c r="G90" s="258"/>
      <c r="H90" s="258"/>
      <c r="I90" s="67"/>
      <c r="J90" s="16">
        <f>IF(M90&gt;N90,M90,N90)</f>
        <v>1847166.09</v>
      </c>
      <c r="K90" s="21" t="s">
        <v>56</v>
      </c>
      <c r="L90" s="15"/>
      <c r="M90" s="16"/>
      <c r="N90" s="260">
        <v>1847166.09</v>
      </c>
      <c r="O90" s="23" t="s">
        <v>54</v>
      </c>
      <c r="P90" s="23"/>
      <c r="Q90" s="252"/>
      <c r="R90" s="252"/>
      <c r="S90" s="132"/>
    </row>
    <row r="91" spans="1:19" ht="15">
      <c r="A91" s="292"/>
      <c r="B91" s="310"/>
      <c r="C91" s="226" t="s">
        <v>98</v>
      </c>
      <c r="D91" s="256"/>
      <c r="E91" s="257"/>
      <c r="F91" s="67"/>
      <c r="G91" s="258"/>
      <c r="H91" s="258"/>
      <c r="I91" s="67"/>
      <c r="J91" s="16">
        <f>IF(M91&gt;N91,M91,N91)</f>
        <v>521238.47</v>
      </c>
      <c r="K91" s="21" t="s">
        <v>56</v>
      </c>
      <c r="L91" s="15"/>
      <c r="M91" s="16"/>
      <c r="N91" s="260">
        <v>521238.47</v>
      </c>
      <c r="O91" s="23" t="s">
        <v>54</v>
      </c>
      <c r="P91" s="23"/>
      <c r="Q91" s="252"/>
      <c r="R91" s="252"/>
      <c r="S91" s="132"/>
    </row>
    <row r="92" spans="1:19" ht="15">
      <c r="A92" s="292"/>
      <c r="B92" s="310"/>
      <c r="C92" s="226" t="s">
        <v>99</v>
      </c>
      <c r="D92" s="256"/>
      <c r="E92" s="257"/>
      <c r="F92" s="67"/>
      <c r="G92" s="258"/>
      <c r="H92" s="258" t="s">
        <v>22</v>
      </c>
      <c r="I92" s="67" t="s">
        <v>22</v>
      </c>
      <c r="J92" s="16">
        <f>IF(M92&gt;N92,M92,N92)</f>
        <v>31084.73</v>
      </c>
      <c r="K92" s="21" t="s">
        <v>56</v>
      </c>
      <c r="L92" s="15"/>
      <c r="M92" s="16">
        <f>L92*E92</f>
        <v>0</v>
      </c>
      <c r="N92" s="260">
        <v>31084.73</v>
      </c>
      <c r="O92" s="23" t="s">
        <v>54</v>
      </c>
      <c r="P92" s="23"/>
      <c r="Q92" s="252"/>
      <c r="R92" s="252"/>
      <c r="S92" s="132"/>
    </row>
    <row r="93" spans="1:19" ht="15">
      <c r="A93" s="292"/>
      <c r="B93" s="310"/>
      <c r="C93" s="226" t="s">
        <v>100</v>
      </c>
      <c r="D93" s="256"/>
      <c r="E93" s="257"/>
      <c r="F93" s="67"/>
      <c r="G93" s="258"/>
      <c r="H93" s="258" t="s">
        <v>22</v>
      </c>
      <c r="I93" s="67" t="s">
        <v>22</v>
      </c>
      <c r="J93" s="16">
        <f>IF(M93&gt;N93,M93,N93)</f>
        <v>201153.31</v>
      </c>
      <c r="K93" s="21" t="s">
        <v>56</v>
      </c>
      <c r="L93" s="15"/>
      <c r="M93" s="16">
        <f>L93*E93</f>
        <v>0</v>
      </c>
      <c r="N93" s="262">
        <v>201153.31</v>
      </c>
      <c r="O93" s="23" t="s">
        <v>54</v>
      </c>
      <c r="P93" s="23"/>
      <c r="Q93" s="252"/>
      <c r="R93" s="252"/>
      <c r="S93" s="132"/>
    </row>
    <row r="94" spans="1:19" ht="15">
      <c r="A94" s="292"/>
      <c r="B94" s="310"/>
      <c r="C94" s="226" t="s">
        <v>101</v>
      </c>
      <c r="D94" s="256"/>
      <c r="E94" s="257"/>
      <c r="F94" s="67"/>
      <c r="G94" s="258"/>
      <c r="H94" s="258"/>
      <c r="I94" s="67"/>
      <c r="J94" s="16">
        <f aca="true" t="shared" si="2" ref="J94:J115">IF(M94&gt;N94,M94,N94)</f>
        <v>1618228.82</v>
      </c>
      <c r="K94" s="21" t="s">
        <v>56</v>
      </c>
      <c r="L94" s="15"/>
      <c r="M94" s="16"/>
      <c r="N94" s="262">
        <v>1618228.82</v>
      </c>
      <c r="O94" s="23" t="s">
        <v>54</v>
      </c>
      <c r="P94" s="23"/>
      <c r="Q94" s="252"/>
      <c r="R94" s="252"/>
      <c r="S94" s="132"/>
    </row>
    <row r="95" spans="1:19" ht="15">
      <c r="A95" s="292"/>
      <c r="B95" s="310"/>
      <c r="C95" s="226" t="s">
        <v>102</v>
      </c>
      <c r="D95" s="256"/>
      <c r="E95" s="257"/>
      <c r="F95" s="67"/>
      <c r="G95" s="258"/>
      <c r="H95" s="258"/>
      <c r="I95" s="67"/>
      <c r="J95" s="16">
        <f t="shared" si="2"/>
        <v>130428.63</v>
      </c>
      <c r="K95" s="21" t="s">
        <v>56</v>
      </c>
      <c r="L95" s="15"/>
      <c r="M95" s="16"/>
      <c r="N95" s="262">
        <v>130428.63</v>
      </c>
      <c r="O95" s="23" t="s">
        <v>54</v>
      </c>
      <c r="P95" s="23"/>
      <c r="Q95" s="252"/>
      <c r="R95" s="252"/>
      <c r="S95" s="132"/>
    </row>
    <row r="96" spans="1:19" ht="15">
      <c r="A96" s="292"/>
      <c r="B96" s="310"/>
      <c r="C96" s="226" t="s">
        <v>103</v>
      </c>
      <c r="D96" s="256"/>
      <c r="E96" s="257"/>
      <c r="F96" s="67"/>
      <c r="G96" s="258"/>
      <c r="H96" s="258"/>
      <c r="I96" s="67"/>
      <c r="J96" s="16">
        <f t="shared" si="2"/>
        <v>4013.8</v>
      </c>
      <c r="K96" s="21" t="s">
        <v>56</v>
      </c>
      <c r="L96" s="15"/>
      <c r="M96" s="16"/>
      <c r="N96" s="262">
        <v>4013.8</v>
      </c>
      <c r="O96" s="23" t="s">
        <v>54</v>
      </c>
      <c r="P96" s="23"/>
      <c r="Q96" s="252"/>
      <c r="R96" s="252"/>
      <c r="S96" s="132"/>
    </row>
    <row r="97" spans="1:19" ht="15">
      <c r="A97" s="292"/>
      <c r="B97" s="310"/>
      <c r="C97" s="226" t="s">
        <v>104</v>
      </c>
      <c r="D97" s="256"/>
      <c r="E97" s="257"/>
      <c r="F97" s="67"/>
      <c r="G97" s="258"/>
      <c r="H97" s="258"/>
      <c r="I97" s="67"/>
      <c r="J97" s="16">
        <f t="shared" si="2"/>
        <v>10980.11</v>
      </c>
      <c r="K97" s="21" t="s">
        <v>56</v>
      </c>
      <c r="L97" s="15"/>
      <c r="M97" s="16"/>
      <c r="N97" s="262">
        <v>10980.11</v>
      </c>
      <c r="O97" s="23" t="s">
        <v>54</v>
      </c>
      <c r="P97" s="23"/>
      <c r="Q97" s="252"/>
      <c r="R97" s="252"/>
      <c r="S97" s="132"/>
    </row>
    <row r="98" spans="1:19" ht="15">
      <c r="A98" s="292"/>
      <c r="B98" s="310"/>
      <c r="C98" s="226" t="s">
        <v>58</v>
      </c>
      <c r="D98" s="256"/>
      <c r="E98" s="257"/>
      <c r="F98" s="67"/>
      <c r="G98" s="258"/>
      <c r="H98" s="258"/>
      <c r="I98" s="67"/>
      <c r="J98" s="16">
        <f t="shared" si="2"/>
        <v>3753733.27</v>
      </c>
      <c r="K98" s="21" t="s">
        <v>56</v>
      </c>
      <c r="L98" s="15"/>
      <c r="M98" s="16"/>
      <c r="N98" s="262">
        <v>3753733.27</v>
      </c>
      <c r="O98" s="23" t="s">
        <v>52</v>
      </c>
      <c r="P98" s="23"/>
      <c r="Q98" s="252"/>
      <c r="R98" s="252"/>
      <c r="S98" s="132"/>
    </row>
    <row r="99" spans="1:19" ht="15">
      <c r="A99" s="292"/>
      <c r="B99" s="310"/>
      <c r="C99" s="226" t="s">
        <v>105</v>
      </c>
      <c r="D99" s="256"/>
      <c r="E99" s="257"/>
      <c r="F99" s="67"/>
      <c r="G99" s="258"/>
      <c r="H99" s="258"/>
      <c r="I99" s="67"/>
      <c r="J99" s="16">
        <f t="shared" si="2"/>
        <v>3325.76</v>
      </c>
      <c r="K99" s="21" t="s">
        <v>56</v>
      </c>
      <c r="L99" s="15"/>
      <c r="M99" s="16"/>
      <c r="N99" s="262">
        <v>3325.76</v>
      </c>
      <c r="O99" s="23" t="s">
        <v>54</v>
      </c>
      <c r="P99" s="23"/>
      <c r="Q99" s="252"/>
      <c r="R99" s="252"/>
      <c r="S99" s="132"/>
    </row>
    <row r="100" spans="1:19" ht="15">
      <c r="A100" s="292"/>
      <c r="B100" s="310"/>
      <c r="C100" s="226" t="s">
        <v>106</v>
      </c>
      <c r="D100" s="256"/>
      <c r="E100" s="257"/>
      <c r="F100" s="67"/>
      <c r="G100" s="258"/>
      <c r="H100" s="258"/>
      <c r="I100" s="67"/>
      <c r="J100" s="16">
        <f t="shared" si="2"/>
        <v>4181.93</v>
      </c>
      <c r="K100" s="21" t="s">
        <v>56</v>
      </c>
      <c r="L100" s="15"/>
      <c r="M100" s="16"/>
      <c r="N100" s="262">
        <v>4181.93</v>
      </c>
      <c r="O100" s="23" t="s">
        <v>54</v>
      </c>
      <c r="P100" s="23"/>
      <c r="Q100" s="252"/>
      <c r="R100" s="252"/>
      <c r="S100" s="132"/>
    </row>
    <row r="101" spans="1:19" ht="15">
      <c r="A101" s="292"/>
      <c r="B101" s="310"/>
      <c r="C101" s="227" t="s">
        <v>107</v>
      </c>
      <c r="D101" s="256"/>
      <c r="E101" s="257"/>
      <c r="F101" s="67"/>
      <c r="G101" s="258"/>
      <c r="H101" s="258"/>
      <c r="I101" s="67"/>
      <c r="J101" s="16">
        <f t="shared" si="2"/>
        <v>41124</v>
      </c>
      <c r="K101" s="21" t="s">
        <v>56</v>
      </c>
      <c r="L101" s="15"/>
      <c r="M101" s="16"/>
      <c r="N101" s="262">
        <v>41124</v>
      </c>
      <c r="O101" s="23" t="s">
        <v>54</v>
      </c>
      <c r="P101" s="23"/>
      <c r="Q101" s="252"/>
      <c r="R101" s="252"/>
      <c r="S101" s="132"/>
    </row>
    <row r="102" spans="1:19" ht="15">
      <c r="A102" s="292"/>
      <c r="B102" s="310"/>
      <c r="C102" s="226" t="s">
        <v>108</v>
      </c>
      <c r="D102" s="256"/>
      <c r="E102" s="257"/>
      <c r="F102" s="67"/>
      <c r="G102" s="258"/>
      <c r="H102" s="258"/>
      <c r="I102" s="67"/>
      <c r="J102" s="16">
        <f t="shared" si="2"/>
        <v>4198.39</v>
      </c>
      <c r="K102" s="21" t="s">
        <v>56</v>
      </c>
      <c r="L102" s="15"/>
      <c r="M102" s="16"/>
      <c r="N102" s="262">
        <v>4198.39</v>
      </c>
      <c r="O102" s="23" t="s">
        <v>54</v>
      </c>
      <c r="P102" s="23"/>
      <c r="Q102" s="252"/>
      <c r="R102" s="252"/>
      <c r="S102" s="132"/>
    </row>
    <row r="103" spans="1:19" ht="15">
      <c r="A103" s="292"/>
      <c r="B103" s="310"/>
      <c r="C103" s="226" t="s">
        <v>384</v>
      </c>
      <c r="D103" s="256"/>
      <c r="E103" s="257"/>
      <c r="F103" s="67"/>
      <c r="G103" s="258"/>
      <c r="H103" s="258"/>
      <c r="I103" s="67"/>
      <c r="J103" s="16">
        <f t="shared" si="2"/>
        <v>158161.05</v>
      </c>
      <c r="K103" s="21" t="s">
        <v>56</v>
      </c>
      <c r="L103" s="15"/>
      <c r="M103" s="16"/>
      <c r="N103" s="262">
        <f>1180*8+1315+710*9+116*6+665*6+1045*2+690*3+2499*3+3139+3077.5+3173+3077.5*3+3128.5+3208+2925*4+2002*4+2182+1283+2015+2000+434*3+319+319+664.84*4+865+400+1990+1667.74*3+503.81*3+345+350+350+1069.94+1799+2490*2+19141.8+3563+4928.8+15000+5000+1500+130</f>
        <v>158161.05</v>
      </c>
      <c r="O103" s="23" t="s">
        <v>322</v>
      </c>
      <c r="P103" s="23"/>
      <c r="Q103" s="252"/>
      <c r="R103" s="252"/>
      <c r="S103" s="132"/>
    </row>
    <row r="104" spans="1:19" ht="15">
      <c r="A104" s="292"/>
      <c r="B104" s="310"/>
      <c r="C104" s="226" t="s">
        <v>49</v>
      </c>
      <c r="D104" s="256"/>
      <c r="E104" s="257"/>
      <c r="F104" s="67"/>
      <c r="G104" s="258"/>
      <c r="H104" s="258"/>
      <c r="I104" s="67"/>
      <c r="J104" s="16">
        <f t="shared" si="2"/>
        <v>781351.1</v>
      </c>
      <c r="K104" s="21" t="s">
        <v>56</v>
      </c>
      <c r="L104" s="15"/>
      <c r="M104" s="16"/>
      <c r="N104" s="262">
        <f>25407.92+293321.08+102044.87+360577.23</f>
        <v>781351.1</v>
      </c>
      <c r="O104" s="23" t="s">
        <v>53</v>
      </c>
      <c r="P104" s="23"/>
      <c r="Q104" s="252"/>
      <c r="R104" s="252"/>
      <c r="S104" s="132"/>
    </row>
    <row r="105" spans="1:19" ht="15">
      <c r="A105" s="292"/>
      <c r="B105" s="310"/>
      <c r="C105" s="226" t="s">
        <v>109</v>
      </c>
      <c r="D105" s="256"/>
      <c r="E105" s="257"/>
      <c r="F105" s="67"/>
      <c r="G105" s="258"/>
      <c r="H105" s="258"/>
      <c r="I105" s="67"/>
      <c r="J105" s="16">
        <f t="shared" si="2"/>
        <v>11000</v>
      </c>
      <c r="K105" s="21" t="s">
        <v>56</v>
      </c>
      <c r="L105" s="15"/>
      <c r="M105" s="16"/>
      <c r="N105" s="262">
        <v>11000</v>
      </c>
      <c r="O105" s="23" t="s">
        <v>53</v>
      </c>
      <c r="P105" s="23"/>
      <c r="Q105" s="252"/>
      <c r="R105" s="252"/>
      <c r="S105" s="132"/>
    </row>
    <row r="106" spans="1:19" ht="15.75" thickBot="1">
      <c r="A106" s="293"/>
      <c r="B106" s="311"/>
      <c r="C106" s="128" t="s">
        <v>110</v>
      </c>
      <c r="D106" s="87"/>
      <c r="E106" s="88"/>
      <c r="F106" s="86"/>
      <c r="G106" s="89"/>
      <c r="H106" s="89"/>
      <c r="I106" s="86"/>
      <c r="J106" s="90">
        <f t="shared" si="2"/>
        <v>8078.66</v>
      </c>
      <c r="K106" s="91" t="s">
        <v>56</v>
      </c>
      <c r="L106" s="92"/>
      <c r="M106" s="90"/>
      <c r="N106" s="263">
        <v>8078.66</v>
      </c>
      <c r="O106" s="23" t="s">
        <v>53</v>
      </c>
      <c r="P106" s="23"/>
      <c r="Q106" s="252"/>
      <c r="R106" s="252"/>
      <c r="S106" s="132"/>
    </row>
    <row r="107" spans="1:19" s="4" customFormat="1" ht="39" customHeight="1" thickBot="1">
      <c r="A107" s="276" t="s">
        <v>13</v>
      </c>
      <c r="B107" s="279" t="s">
        <v>62</v>
      </c>
      <c r="C107" s="38" t="s">
        <v>180</v>
      </c>
      <c r="D107" s="75">
        <v>1903</v>
      </c>
      <c r="E107" s="40"/>
      <c r="F107" s="66" t="s">
        <v>21</v>
      </c>
      <c r="G107" s="70" t="s">
        <v>181</v>
      </c>
      <c r="H107" s="66" t="s">
        <v>22</v>
      </c>
      <c r="I107" s="66" t="s">
        <v>182</v>
      </c>
      <c r="J107" s="36">
        <f t="shared" si="2"/>
        <v>601515</v>
      </c>
      <c r="K107" s="41" t="s">
        <v>56</v>
      </c>
      <c r="L107" s="42"/>
      <c r="M107" s="36">
        <f>L107*E107</f>
        <v>0</v>
      </c>
      <c r="N107" s="58">
        <v>601515</v>
      </c>
      <c r="O107" s="23" t="s">
        <v>52</v>
      </c>
      <c r="P107" s="23"/>
      <c r="Q107" s="4" t="s">
        <v>319</v>
      </c>
      <c r="R107" s="264">
        <f>N107</f>
        <v>601515</v>
      </c>
      <c r="S107" s="136"/>
    </row>
    <row r="108" spans="1:19" s="4" customFormat="1" ht="18" customHeight="1">
      <c r="A108" s="277"/>
      <c r="B108" s="307"/>
      <c r="C108" s="153" t="s">
        <v>329</v>
      </c>
      <c r="D108" s="154"/>
      <c r="E108" s="155"/>
      <c r="F108" s="152"/>
      <c r="G108" s="156"/>
      <c r="H108" s="152"/>
      <c r="I108" s="152"/>
      <c r="J108" s="36">
        <f t="shared" si="2"/>
        <v>76393</v>
      </c>
      <c r="K108" s="158"/>
      <c r="L108" s="159"/>
      <c r="M108" s="157"/>
      <c r="N108" s="160">
        <f>3688.66+4321.36+546+2031+860+860+860+3049+3104+3450+916+2829+600+2500+3664.5+2959+3536.66+3241+8000+3450+1553+650+1320+159.82+229+645+959+90+1224+379+170+3100+989+4766+4494+1199</f>
        <v>76393</v>
      </c>
      <c r="O108" s="23" t="s">
        <v>322</v>
      </c>
      <c r="P108" s="23"/>
      <c r="R108" s="264"/>
      <c r="S108" s="136"/>
    </row>
    <row r="109" spans="1:19" s="4" customFormat="1" ht="15.75" thickBot="1">
      <c r="A109" s="278"/>
      <c r="B109" s="308"/>
      <c r="C109" s="122" t="s">
        <v>49</v>
      </c>
      <c r="D109" s="87"/>
      <c r="E109" s="88"/>
      <c r="F109" s="86"/>
      <c r="G109" s="89"/>
      <c r="H109" s="86"/>
      <c r="I109" s="86"/>
      <c r="J109" s="90">
        <f t="shared" si="2"/>
        <v>29100.5</v>
      </c>
      <c r="K109" s="91" t="s">
        <v>56</v>
      </c>
      <c r="L109" s="92"/>
      <c r="M109" s="90">
        <f>L109*E109</f>
        <v>0</v>
      </c>
      <c r="N109" s="107">
        <f>189*2+590+349+287+27496.5</f>
        <v>29100.5</v>
      </c>
      <c r="O109" s="23" t="s">
        <v>53</v>
      </c>
      <c r="P109" s="23"/>
      <c r="Q109" s="4" t="s">
        <v>320</v>
      </c>
      <c r="R109" s="264">
        <f>N109</f>
        <v>29100.5</v>
      </c>
      <c r="S109" s="136"/>
    </row>
    <row r="110" spans="1:19" s="4" customFormat="1" ht="15">
      <c r="A110" s="295" t="s">
        <v>16</v>
      </c>
      <c r="B110" s="294" t="s">
        <v>184</v>
      </c>
      <c r="C110" s="120" t="s">
        <v>185</v>
      </c>
      <c r="D110" s="112">
        <v>1981</v>
      </c>
      <c r="E110" s="113"/>
      <c r="F110" s="102"/>
      <c r="G110" s="121"/>
      <c r="H110" s="121"/>
      <c r="I110" s="102"/>
      <c r="J110" s="65">
        <f t="shared" si="2"/>
        <v>2846000</v>
      </c>
      <c r="K110" s="115" t="s">
        <v>71</v>
      </c>
      <c r="L110" s="116"/>
      <c r="M110" s="114"/>
      <c r="N110" s="117">
        <v>2846000</v>
      </c>
      <c r="O110" s="23" t="s">
        <v>52</v>
      </c>
      <c r="P110" s="23"/>
      <c r="S110" s="136"/>
    </row>
    <row r="111" spans="1:19" s="4" customFormat="1" ht="15">
      <c r="A111" s="295"/>
      <c r="B111" s="294"/>
      <c r="C111" s="120" t="s">
        <v>343</v>
      </c>
      <c r="D111" s="112"/>
      <c r="E111" s="113"/>
      <c r="F111" s="102"/>
      <c r="G111" s="121"/>
      <c r="H111" s="121"/>
      <c r="I111" s="102"/>
      <c r="J111" s="65">
        <f t="shared" si="2"/>
        <v>40751.2</v>
      </c>
      <c r="K111" s="115" t="s">
        <v>56</v>
      </c>
      <c r="L111" s="116"/>
      <c r="M111" s="114"/>
      <c r="N111" s="117">
        <f>10000+30751.2</f>
        <v>40751.2</v>
      </c>
      <c r="O111" s="23" t="s">
        <v>52</v>
      </c>
      <c r="P111" s="23"/>
      <c r="S111" s="136"/>
    </row>
    <row r="112" spans="1:19" s="4" customFormat="1" ht="15">
      <c r="A112" s="296"/>
      <c r="B112" s="273"/>
      <c r="C112" s="54" t="s">
        <v>323</v>
      </c>
      <c r="D112" s="78"/>
      <c r="E112" s="17"/>
      <c r="F112" s="57"/>
      <c r="G112" s="73"/>
      <c r="H112" s="73"/>
      <c r="I112" s="57"/>
      <c r="J112" s="16">
        <f t="shared" si="2"/>
        <v>327962.73</v>
      </c>
      <c r="K112" s="55" t="s">
        <v>56</v>
      </c>
      <c r="L112" s="18"/>
      <c r="M112" s="19"/>
      <c r="N112" s="62">
        <v>327962.73</v>
      </c>
      <c r="O112" s="23" t="s">
        <v>52</v>
      </c>
      <c r="P112" s="23"/>
      <c r="R112" s="264"/>
      <c r="S112" s="136"/>
    </row>
    <row r="113" spans="1:19" s="4" customFormat="1" ht="15">
      <c r="A113" s="296"/>
      <c r="B113" s="273"/>
      <c r="C113" s="54" t="s">
        <v>187</v>
      </c>
      <c r="D113" s="78">
        <v>1992</v>
      </c>
      <c r="E113" s="17"/>
      <c r="F113" s="57"/>
      <c r="G113" s="73"/>
      <c r="H113" s="73"/>
      <c r="I113" s="57"/>
      <c r="J113" s="16">
        <f t="shared" si="2"/>
        <v>75867</v>
      </c>
      <c r="K113" s="55" t="s">
        <v>56</v>
      </c>
      <c r="L113" s="18"/>
      <c r="M113" s="19"/>
      <c r="N113" s="62">
        <v>75867</v>
      </c>
      <c r="O113" s="23" t="s">
        <v>54</v>
      </c>
      <c r="P113" s="23"/>
      <c r="Q113" s="4" t="s">
        <v>54</v>
      </c>
      <c r="R113" s="264">
        <f>N113</f>
        <v>75867</v>
      </c>
      <c r="S113" s="136"/>
    </row>
    <row r="114" spans="1:19" s="4" customFormat="1" ht="15">
      <c r="A114" s="297"/>
      <c r="B114" s="274"/>
      <c r="C114" s="162" t="s">
        <v>329</v>
      </c>
      <c r="D114" s="118"/>
      <c r="E114" s="119"/>
      <c r="F114" s="93"/>
      <c r="G114" s="163"/>
      <c r="H114" s="163"/>
      <c r="I114" s="93"/>
      <c r="J114" s="16">
        <f t="shared" si="2"/>
        <v>108438.63</v>
      </c>
      <c r="K114" s="99" t="s">
        <v>56</v>
      </c>
      <c r="L114" s="100"/>
      <c r="M114" s="98"/>
      <c r="N114" s="101">
        <f>1050+7927.99+500+2356+485+357.09+1795.9+789.66+7153.54+7106.94+15927.93+192+4025.4+2964.6+18106+3647.8+325+2699.99+395+119+1400+460+2544+1175+395+4499.36+7503+422+2135+1749.48+1500+3230.97+3499.98</f>
        <v>108438.63</v>
      </c>
      <c r="O114" s="23" t="s">
        <v>322</v>
      </c>
      <c r="P114" s="23"/>
      <c r="R114" s="264"/>
      <c r="S114" s="136"/>
    </row>
    <row r="115" spans="1:19" s="4" customFormat="1" ht="15.75" thickBot="1">
      <c r="A115" s="298"/>
      <c r="B115" s="269"/>
      <c r="C115" s="48" t="s">
        <v>49</v>
      </c>
      <c r="D115" s="77"/>
      <c r="E115" s="49"/>
      <c r="F115" s="68"/>
      <c r="G115" s="72"/>
      <c r="H115" s="72"/>
      <c r="I115" s="68"/>
      <c r="J115" s="16">
        <f t="shared" si="2"/>
        <v>447172.22</v>
      </c>
      <c r="K115" s="51"/>
      <c r="L115" s="52"/>
      <c r="M115" s="50"/>
      <c r="N115" s="61">
        <v>447172.22</v>
      </c>
      <c r="O115" s="23" t="s">
        <v>53</v>
      </c>
      <c r="P115" s="23"/>
      <c r="Q115" s="4" t="s">
        <v>53</v>
      </c>
      <c r="R115" s="264">
        <f>N115</f>
        <v>447172.22</v>
      </c>
      <c r="S115" s="136"/>
    </row>
    <row r="116" spans="1:19" s="4" customFormat="1" ht="15.75" thickBot="1">
      <c r="A116" s="299" t="s">
        <v>17</v>
      </c>
      <c r="B116" s="267" t="s">
        <v>188</v>
      </c>
      <c r="C116" s="43" t="s">
        <v>189</v>
      </c>
      <c r="D116" s="76">
        <v>1930</v>
      </c>
      <c r="E116" s="44"/>
      <c r="F116" s="56" t="s">
        <v>190</v>
      </c>
      <c r="G116" s="71" t="s">
        <v>20</v>
      </c>
      <c r="H116" s="71" t="s">
        <v>191</v>
      </c>
      <c r="I116" s="56" t="s">
        <v>15</v>
      </c>
      <c r="J116" s="45">
        <f>IF(M116&gt;N116,M116,N116)</f>
        <v>298000</v>
      </c>
      <c r="K116" s="46" t="s">
        <v>71</v>
      </c>
      <c r="L116" s="47"/>
      <c r="M116" s="45"/>
      <c r="N116" s="60">
        <v>298000</v>
      </c>
      <c r="O116" s="23" t="s">
        <v>52</v>
      </c>
      <c r="P116" s="23"/>
      <c r="Q116" s="4" t="s">
        <v>52</v>
      </c>
      <c r="R116" s="264">
        <f>N116</f>
        <v>298000</v>
      </c>
      <c r="S116" s="136"/>
    </row>
    <row r="117" spans="1:19" s="4" customFormat="1" ht="15">
      <c r="A117" s="300"/>
      <c r="B117" s="268"/>
      <c r="C117" s="166" t="s">
        <v>329</v>
      </c>
      <c r="D117" s="167"/>
      <c r="E117" s="168"/>
      <c r="F117" s="165"/>
      <c r="G117" s="169"/>
      <c r="H117" s="169"/>
      <c r="I117" s="165"/>
      <c r="J117" s="45">
        <f>IF(M117&gt;N117,M117,N117)</f>
        <v>29582.579999999998</v>
      </c>
      <c r="K117" s="170"/>
      <c r="L117" s="171"/>
      <c r="M117" s="172"/>
      <c r="N117" s="173">
        <f>1281+4337.1+2213+650+859+1348+460+852+287+1760+483+2360+965.23+185.92+35.22+3477+2900+4307.22+419+402.89</f>
        <v>29582.579999999998</v>
      </c>
      <c r="O117" s="23" t="s">
        <v>322</v>
      </c>
      <c r="P117" s="23"/>
      <c r="R117" s="264"/>
      <c r="S117" s="136"/>
    </row>
    <row r="118" spans="1:19" ht="15.75" thickBot="1">
      <c r="A118" s="297"/>
      <c r="B118" s="274"/>
      <c r="C118" s="94" t="s">
        <v>49</v>
      </c>
      <c r="D118" s="95"/>
      <c r="E118" s="96"/>
      <c r="F118" s="97"/>
      <c r="G118" s="97"/>
      <c r="H118" s="97"/>
      <c r="I118" s="97"/>
      <c r="J118" s="98">
        <f>IF(M118&gt;N118,M118,N118)</f>
        <v>9433.42</v>
      </c>
      <c r="K118" s="99"/>
      <c r="L118" s="100"/>
      <c r="M118" s="98"/>
      <c r="N118" s="101">
        <v>9433.42</v>
      </c>
      <c r="O118" s="265" t="s">
        <v>53</v>
      </c>
      <c r="P118" s="23"/>
      <c r="Q118" s="4" t="s">
        <v>53</v>
      </c>
      <c r="R118" s="261">
        <f>N118</f>
        <v>9433.42</v>
      </c>
      <c r="S118" s="132"/>
    </row>
    <row r="119" spans="1:19" s="4" customFormat="1" ht="49.5" customHeight="1">
      <c r="A119" s="276" t="s">
        <v>18</v>
      </c>
      <c r="B119" s="279" t="s">
        <v>330</v>
      </c>
      <c r="C119" s="103" t="s">
        <v>333</v>
      </c>
      <c r="D119" s="104">
        <v>1914</v>
      </c>
      <c r="E119" s="105"/>
      <c r="F119" s="66" t="s">
        <v>192</v>
      </c>
      <c r="G119" s="66" t="s">
        <v>181</v>
      </c>
      <c r="H119" s="66" t="s">
        <v>22</v>
      </c>
      <c r="I119" s="66" t="s">
        <v>193</v>
      </c>
      <c r="J119" s="36">
        <f>IF(M115&gt;N119,M119,N119)</f>
        <v>1919460</v>
      </c>
      <c r="K119" s="41" t="s">
        <v>71</v>
      </c>
      <c r="L119" s="42"/>
      <c r="M119" s="36"/>
      <c r="N119" s="58">
        <v>1919460</v>
      </c>
      <c r="O119" s="23" t="s">
        <v>52</v>
      </c>
      <c r="P119" s="23"/>
      <c r="S119" s="136"/>
    </row>
    <row r="120" spans="1:19" s="4" customFormat="1" ht="27" customHeight="1">
      <c r="A120" s="282"/>
      <c r="B120" s="280"/>
      <c r="C120" s="20" t="s">
        <v>334</v>
      </c>
      <c r="D120" s="14">
        <v>1992</v>
      </c>
      <c r="E120" s="22"/>
      <c r="F120" s="67" t="s">
        <v>192</v>
      </c>
      <c r="G120" s="67" t="s">
        <v>194</v>
      </c>
      <c r="H120" s="67" t="s">
        <v>20</v>
      </c>
      <c r="I120" s="67" t="s">
        <v>14</v>
      </c>
      <c r="J120" s="16">
        <f>IF(M116&gt;N120,M120,N120)</f>
        <v>3481960</v>
      </c>
      <c r="K120" s="21" t="s">
        <v>71</v>
      </c>
      <c r="L120" s="15"/>
      <c r="M120" s="16"/>
      <c r="N120" s="59">
        <v>3481960</v>
      </c>
      <c r="O120" s="23" t="s">
        <v>52</v>
      </c>
      <c r="P120" s="23"/>
      <c r="Q120" s="4" t="s">
        <v>52</v>
      </c>
      <c r="R120" s="264">
        <f>N119+N120+N121+N122</f>
        <v>8558896.09</v>
      </c>
      <c r="S120" s="136"/>
    </row>
    <row r="121" spans="1:19" s="4" customFormat="1" ht="55.5" customHeight="1">
      <c r="A121" s="282"/>
      <c r="B121" s="280"/>
      <c r="C121" s="20" t="s">
        <v>195</v>
      </c>
      <c r="D121" s="14">
        <v>1998</v>
      </c>
      <c r="E121" s="22"/>
      <c r="F121" s="67" t="s">
        <v>192</v>
      </c>
      <c r="G121" s="67" t="s">
        <v>196</v>
      </c>
      <c r="H121" s="67" t="s">
        <v>22</v>
      </c>
      <c r="I121" s="67" t="s">
        <v>197</v>
      </c>
      <c r="J121" s="16">
        <f>IF(M118&gt;N121,M121,N121)</f>
        <v>3002480</v>
      </c>
      <c r="K121" s="21" t="s">
        <v>71</v>
      </c>
      <c r="L121" s="15"/>
      <c r="M121" s="16"/>
      <c r="N121" s="59">
        <v>3002480</v>
      </c>
      <c r="O121" s="23" t="s">
        <v>52</v>
      </c>
      <c r="P121" s="23"/>
      <c r="Q121" s="4" t="s">
        <v>54</v>
      </c>
      <c r="R121" s="264">
        <f>N123+N124</f>
        <v>182773.46000000002</v>
      </c>
      <c r="S121" s="136"/>
    </row>
    <row r="122" spans="1:19" s="4" customFormat="1" ht="27" customHeight="1">
      <c r="A122" s="282"/>
      <c r="B122" s="280"/>
      <c r="C122" s="20" t="s">
        <v>67</v>
      </c>
      <c r="D122" s="14">
        <v>1992</v>
      </c>
      <c r="E122" s="22"/>
      <c r="F122" s="67" t="s">
        <v>198</v>
      </c>
      <c r="G122" s="67" t="s">
        <v>22</v>
      </c>
      <c r="H122" s="67" t="s">
        <v>22</v>
      </c>
      <c r="I122" s="67" t="s">
        <v>22</v>
      </c>
      <c r="J122" s="16">
        <f>IF(M119&gt;N122,M122,N122)</f>
        <v>154996.09</v>
      </c>
      <c r="K122" s="21" t="s">
        <v>56</v>
      </c>
      <c r="L122" s="15"/>
      <c r="M122" s="16"/>
      <c r="N122" s="59">
        <v>154996.09</v>
      </c>
      <c r="O122" s="23" t="s">
        <v>52</v>
      </c>
      <c r="P122" s="23"/>
      <c r="Q122" s="4" t="s">
        <v>53</v>
      </c>
      <c r="R122" s="264">
        <f>N126</f>
        <v>137498.81999999998</v>
      </c>
      <c r="S122" s="136"/>
    </row>
    <row r="123" spans="1:19" s="4" customFormat="1" ht="27" customHeight="1">
      <c r="A123" s="282"/>
      <c r="B123" s="280"/>
      <c r="C123" s="20" t="s">
        <v>199</v>
      </c>
      <c r="D123" s="14">
        <v>2008</v>
      </c>
      <c r="E123" s="22"/>
      <c r="F123" s="67"/>
      <c r="G123" s="67"/>
      <c r="H123" s="67"/>
      <c r="I123" s="67"/>
      <c r="J123" s="16">
        <f>IF(M120&gt;N123,M123,N123)</f>
        <v>54290</v>
      </c>
      <c r="K123" s="21" t="s">
        <v>56</v>
      </c>
      <c r="L123" s="15"/>
      <c r="M123" s="16"/>
      <c r="N123" s="59">
        <v>54290</v>
      </c>
      <c r="O123" s="23" t="s">
        <v>54</v>
      </c>
      <c r="P123" s="23"/>
      <c r="S123" s="136"/>
    </row>
    <row r="124" spans="1:19" s="4" customFormat="1" ht="27" customHeight="1">
      <c r="A124" s="282"/>
      <c r="B124" s="280"/>
      <c r="C124" s="20" t="s">
        <v>60</v>
      </c>
      <c r="D124" s="14">
        <v>2015</v>
      </c>
      <c r="E124" s="22"/>
      <c r="F124" s="67"/>
      <c r="G124" s="67"/>
      <c r="H124" s="67"/>
      <c r="I124" s="67"/>
      <c r="J124" s="16">
        <f>IF(M121&gt;N124,M124,N124)</f>
        <v>128483.46</v>
      </c>
      <c r="K124" s="21" t="s">
        <v>56</v>
      </c>
      <c r="L124" s="15"/>
      <c r="M124" s="16"/>
      <c r="N124" s="59">
        <v>128483.46</v>
      </c>
      <c r="O124" s="23" t="s">
        <v>54</v>
      </c>
      <c r="P124" s="23"/>
      <c r="S124" s="136"/>
    </row>
    <row r="125" spans="1:19" s="4" customFormat="1" ht="27" customHeight="1">
      <c r="A125" s="283"/>
      <c r="B125" s="281"/>
      <c r="C125" s="108" t="s">
        <v>329</v>
      </c>
      <c r="D125" s="109"/>
      <c r="E125" s="110"/>
      <c r="F125" s="82"/>
      <c r="G125" s="82"/>
      <c r="H125" s="82"/>
      <c r="I125" s="82"/>
      <c r="J125" s="16">
        <f>IF(M122&gt;N125,M125,N125)</f>
        <v>154515.38</v>
      </c>
      <c r="K125" s="83"/>
      <c r="L125" s="84"/>
      <c r="M125" s="85"/>
      <c r="N125" s="111">
        <f>36199.31+11680.46+14864.38+44933.12+15259.92+3500+2074+3000+3954.19+850+15000+3200</f>
        <v>154515.38</v>
      </c>
      <c r="O125" s="23" t="s">
        <v>322</v>
      </c>
      <c r="P125" s="23"/>
      <c r="S125" s="136"/>
    </row>
    <row r="126" spans="1:19" s="4" customFormat="1" ht="18.75" customHeight="1" thickBot="1">
      <c r="A126" s="283"/>
      <c r="B126" s="281"/>
      <c r="C126" s="108" t="s">
        <v>200</v>
      </c>
      <c r="D126" s="109"/>
      <c r="E126" s="110"/>
      <c r="F126" s="82"/>
      <c r="G126" s="82"/>
      <c r="H126" s="82"/>
      <c r="I126" s="82"/>
      <c r="J126" s="85">
        <f>IF(M122&gt;N126,M126,N126)</f>
        <v>137498.81999999998</v>
      </c>
      <c r="K126" s="83"/>
      <c r="L126" s="84"/>
      <c r="M126" s="85"/>
      <c r="N126" s="111">
        <f>2714.8+1479.16+64.66+109104.87-1771-2192-1020-166-205-95-65-46-395-82-869-649-330-1500-788-2500-834+15098.96+6305.56+26762.8-3558.99-2900-2380-1380-306</f>
        <v>137498.81999999998</v>
      </c>
      <c r="O126" s="23" t="s">
        <v>53</v>
      </c>
      <c r="P126" s="23"/>
      <c r="S126" s="136"/>
    </row>
    <row r="127" spans="1:19" ht="42" customHeight="1">
      <c r="A127" s="270" t="s">
        <v>23</v>
      </c>
      <c r="B127" s="267" t="s">
        <v>331</v>
      </c>
      <c r="C127" s="177" t="s">
        <v>207</v>
      </c>
      <c r="D127" s="178">
        <v>1963</v>
      </c>
      <c r="E127" s="179"/>
      <c r="F127" s="56" t="s">
        <v>202</v>
      </c>
      <c r="G127" s="180" t="s">
        <v>203</v>
      </c>
      <c r="H127" s="180" t="s">
        <v>203</v>
      </c>
      <c r="I127" s="56" t="s">
        <v>204</v>
      </c>
      <c r="J127" s="181">
        <f aca="true" t="shared" si="3" ref="J127:J138">IF(M127&gt;N127,M127,N127)</f>
        <v>5814000</v>
      </c>
      <c r="K127" s="182" t="s">
        <v>71</v>
      </c>
      <c r="L127" s="183"/>
      <c r="M127" s="181">
        <f>L127*E127</f>
        <v>0</v>
      </c>
      <c r="N127" s="184">
        <v>5814000</v>
      </c>
      <c r="O127" s="266" t="s">
        <v>52</v>
      </c>
      <c r="P127" s="23"/>
      <c r="Q127" s="252" t="s">
        <v>52</v>
      </c>
      <c r="R127" s="261">
        <f>N127+N128</f>
        <v>10908000</v>
      </c>
      <c r="S127" s="132"/>
    </row>
    <row r="128" spans="1:19" ht="15">
      <c r="A128" s="275"/>
      <c r="B128" s="273"/>
      <c r="C128" s="185" t="s">
        <v>263</v>
      </c>
      <c r="D128" s="186">
        <v>2005</v>
      </c>
      <c r="E128" s="187"/>
      <c r="F128" s="57" t="s">
        <v>20</v>
      </c>
      <c r="G128" s="188" t="s">
        <v>20</v>
      </c>
      <c r="H128" s="188" t="s">
        <v>20</v>
      </c>
      <c r="I128" s="57" t="s">
        <v>15</v>
      </c>
      <c r="J128" s="189">
        <f t="shared" si="3"/>
        <v>5094000</v>
      </c>
      <c r="K128" s="190" t="s">
        <v>71</v>
      </c>
      <c r="L128" s="191"/>
      <c r="M128" s="190"/>
      <c r="N128" s="192">
        <v>5094000</v>
      </c>
      <c r="O128" s="266" t="s">
        <v>52</v>
      </c>
      <c r="P128" s="23"/>
      <c r="Q128" s="252" t="s">
        <v>54</v>
      </c>
      <c r="R128" s="261">
        <f>N129+N130</f>
        <v>531000</v>
      </c>
      <c r="S128" s="132"/>
    </row>
    <row r="129" spans="1:19" ht="15">
      <c r="A129" s="275"/>
      <c r="B129" s="273"/>
      <c r="C129" s="176" t="s">
        <v>205</v>
      </c>
      <c r="D129" s="186">
        <v>2010</v>
      </c>
      <c r="E129" s="187"/>
      <c r="F129" s="57"/>
      <c r="G129" s="188"/>
      <c r="H129" s="188"/>
      <c r="I129" s="57"/>
      <c r="J129" s="189">
        <f t="shared" si="3"/>
        <v>521000</v>
      </c>
      <c r="K129" s="190" t="s">
        <v>71</v>
      </c>
      <c r="L129" s="191"/>
      <c r="M129" s="190"/>
      <c r="N129" s="192">
        <v>521000</v>
      </c>
      <c r="O129" s="266" t="s">
        <v>54</v>
      </c>
      <c r="P129" s="23"/>
      <c r="Q129" s="252" t="s">
        <v>53</v>
      </c>
      <c r="R129" s="261">
        <f>N132</f>
        <v>50367.9</v>
      </c>
      <c r="S129" s="132"/>
    </row>
    <row r="130" spans="1:19" ht="15">
      <c r="A130" s="275"/>
      <c r="B130" s="273"/>
      <c r="C130" s="176" t="s">
        <v>206</v>
      </c>
      <c r="D130" s="186">
        <v>2005</v>
      </c>
      <c r="E130" s="187"/>
      <c r="F130" s="57"/>
      <c r="G130" s="188"/>
      <c r="H130" s="188"/>
      <c r="I130" s="57"/>
      <c r="J130" s="189">
        <f t="shared" si="3"/>
        <v>10000</v>
      </c>
      <c r="K130" s="190" t="s">
        <v>56</v>
      </c>
      <c r="L130" s="191"/>
      <c r="M130" s="190"/>
      <c r="N130" s="192">
        <v>10000</v>
      </c>
      <c r="O130" s="266" t="s">
        <v>54</v>
      </c>
      <c r="P130" s="23"/>
      <c r="Q130" s="252"/>
      <c r="R130" s="252"/>
      <c r="S130" s="132"/>
    </row>
    <row r="131" spans="1:19" ht="15">
      <c r="A131" s="284"/>
      <c r="B131" s="274"/>
      <c r="C131" s="193" t="s">
        <v>329</v>
      </c>
      <c r="D131" s="95"/>
      <c r="E131" s="194"/>
      <c r="F131" s="93"/>
      <c r="G131" s="195"/>
      <c r="H131" s="195"/>
      <c r="I131" s="93"/>
      <c r="J131" s="189">
        <f t="shared" si="3"/>
        <v>125546.1</v>
      </c>
      <c r="K131" s="196"/>
      <c r="L131" s="197"/>
      <c r="M131" s="196"/>
      <c r="N131" s="198">
        <f>55466.88+5002+2806+3660+330+69+1006.62+500+488+338+15556.6+14450+299+11617+6677+3890+3390</f>
        <v>125546.1</v>
      </c>
      <c r="O131" s="266" t="s">
        <v>322</v>
      </c>
      <c r="P131" s="23"/>
      <c r="Q131" s="252"/>
      <c r="R131" s="252"/>
      <c r="S131" s="132"/>
    </row>
    <row r="132" spans="1:19" ht="15.75" thickBot="1">
      <c r="A132" s="272"/>
      <c r="B132" s="269"/>
      <c r="C132" s="199" t="s">
        <v>49</v>
      </c>
      <c r="D132" s="200"/>
      <c r="E132" s="201"/>
      <c r="F132" s="68"/>
      <c r="G132" s="202"/>
      <c r="H132" s="202"/>
      <c r="I132" s="68"/>
      <c r="J132" s="203">
        <f t="shared" si="3"/>
        <v>50367.9</v>
      </c>
      <c r="K132" s="204"/>
      <c r="L132" s="205"/>
      <c r="M132" s="204"/>
      <c r="N132" s="206">
        <f>4729.99+3177+3650+38810.91</f>
        <v>50367.9</v>
      </c>
      <c r="O132" s="266" t="s">
        <v>53</v>
      </c>
      <c r="P132" s="23"/>
      <c r="Q132" s="252"/>
      <c r="R132" s="252"/>
      <c r="S132" s="132"/>
    </row>
    <row r="133" spans="1:19" ht="43.5" customHeight="1">
      <c r="A133" s="270" t="s">
        <v>25</v>
      </c>
      <c r="B133" s="267" t="s">
        <v>210</v>
      </c>
      <c r="C133" s="177" t="s">
        <v>211</v>
      </c>
      <c r="D133" s="76">
        <v>1991</v>
      </c>
      <c r="E133" s="44"/>
      <c r="F133" s="56" t="s">
        <v>212</v>
      </c>
      <c r="G133" s="180" t="s">
        <v>213</v>
      </c>
      <c r="H133" s="180"/>
      <c r="I133" s="56" t="s">
        <v>214</v>
      </c>
      <c r="J133" s="45">
        <f t="shared" si="3"/>
        <v>3199000</v>
      </c>
      <c r="K133" s="46" t="s">
        <v>71</v>
      </c>
      <c r="L133" s="47"/>
      <c r="M133" s="45">
        <f>L133*E133</f>
        <v>0</v>
      </c>
      <c r="N133" s="60">
        <v>3199000</v>
      </c>
      <c r="O133" s="266" t="s">
        <v>52</v>
      </c>
      <c r="P133" s="23"/>
      <c r="Q133" s="252" t="s">
        <v>52</v>
      </c>
      <c r="R133" s="261">
        <f>N133</f>
        <v>3199000</v>
      </c>
      <c r="S133" s="132"/>
    </row>
    <row r="134" spans="1:19" ht="17.25" customHeight="1">
      <c r="A134" s="275"/>
      <c r="B134" s="273"/>
      <c r="C134" s="176" t="s">
        <v>348</v>
      </c>
      <c r="D134" s="78"/>
      <c r="E134" s="17"/>
      <c r="F134" s="57"/>
      <c r="G134" s="188"/>
      <c r="H134" s="188"/>
      <c r="I134" s="57"/>
      <c r="J134" s="19">
        <f t="shared" si="3"/>
        <v>5000</v>
      </c>
      <c r="K134" s="55" t="s">
        <v>71</v>
      </c>
      <c r="L134" s="18"/>
      <c r="M134" s="19"/>
      <c r="N134" s="62">
        <v>5000</v>
      </c>
      <c r="O134" s="266" t="s">
        <v>54</v>
      </c>
      <c r="P134" s="23"/>
      <c r="Q134" s="252"/>
      <c r="R134" s="261"/>
      <c r="S134" s="132"/>
    </row>
    <row r="135" spans="1:19" s="4" customFormat="1" ht="15.75" thickBot="1">
      <c r="A135" s="272"/>
      <c r="B135" s="269"/>
      <c r="C135" s="199" t="s">
        <v>329</v>
      </c>
      <c r="D135" s="77"/>
      <c r="E135" s="49"/>
      <c r="F135" s="68"/>
      <c r="G135" s="202"/>
      <c r="H135" s="68"/>
      <c r="I135" s="68"/>
      <c r="J135" s="50">
        <f t="shared" si="3"/>
        <v>24349</v>
      </c>
      <c r="K135" s="51"/>
      <c r="L135" s="52"/>
      <c r="M135" s="50">
        <f>L135*E135</f>
        <v>0</v>
      </c>
      <c r="N135" s="61">
        <f>5400+6190+4080+1300+1300+165+2318+629+2438+529</f>
        <v>24349</v>
      </c>
      <c r="O135" s="23" t="s">
        <v>322</v>
      </c>
      <c r="P135" s="23"/>
      <c r="Q135" s="4" t="s">
        <v>53</v>
      </c>
      <c r="R135" s="264">
        <f>N135</f>
        <v>24349</v>
      </c>
      <c r="S135" s="136"/>
    </row>
    <row r="136" spans="1:19" s="4" customFormat="1" ht="83.25" customHeight="1" thickBot="1">
      <c r="A136" s="270" t="s">
        <v>26</v>
      </c>
      <c r="B136" s="267" t="s">
        <v>215</v>
      </c>
      <c r="C136" s="212" t="s">
        <v>216</v>
      </c>
      <c r="D136" s="76" t="s">
        <v>217</v>
      </c>
      <c r="E136" s="213"/>
      <c r="F136" s="71" t="s">
        <v>21</v>
      </c>
      <c r="G136" s="71" t="s">
        <v>218</v>
      </c>
      <c r="H136" s="71" t="s">
        <v>22</v>
      </c>
      <c r="I136" s="56" t="s">
        <v>219</v>
      </c>
      <c r="J136" s="45">
        <f t="shared" si="3"/>
        <v>1718480</v>
      </c>
      <c r="K136" s="214" t="s">
        <v>71</v>
      </c>
      <c r="L136" s="213"/>
      <c r="M136" s="213"/>
      <c r="N136" s="215">
        <v>1718480</v>
      </c>
      <c r="O136" s="23" t="s">
        <v>52</v>
      </c>
      <c r="P136" s="23"/>
      <c r="Q136" s="4" t="s">
        <v>52</v>
      </c>
      <c r="R136" s="264">
        <f>N136</f>
        <v>1718480</v>
      </c>
      <c r="S136" s="136"/>
    </row>
    <row r="137" spans="1:19" s="4" customFormat="1" ht="18.75" customHeight="1">
      <c r="A137" s="271"/>
      <c r="B137" s="268"/>
      <c r="C137" s="216" t="s">
        <v>329</v>
      </c>
      <c r="D137" s="167"/>
      <c r="E137" s="217"/>
      <c r="F137" s="169"/>
      <c r="G137" s="169"/>
      <c r="H137" s="169"/>
      <c r="I137" s="165"/>
      <c r="J137" s="45">
        <f t="shared" si="3"/>
        <v>18392.97</v>
      </c>
      <c r="K137" s="218"/>
      <c r="L137" s="217"/>
      <c r="M137" s="217"/>
      <c r="N137" s="219">
        <f>3329.17+3257+2633+600+3159.8+409+399+315+227+4064</f>
        <v>18392.97</v>
      </c>
      <c r="O137" s="23" t="s">
        <v>322</v>
      </c>
      <c r="P137" s="23"/>
      <c r="R137" s="264"/>
      <c r="S137" s="136"/>
    </row>
    <row r="138" spans="1:19" s="4" customFormat="1" ht="18" customHeight="1" thickBot="1">
      <c r="A138" s="272"/>
      <c r="B138" s="269"/>
      <c r="C138" s="48" t="s">
        <v>49</v>
      </c>
      <c r="D138" s="77"/>
      <c r="E138" s="220"/>
      <c r="F138" s="72"/>
      <c r="G138" s="72"/>
      <c r="H138" s="72"/>
      <c r="I138" s="72"/>
      <c r="J138" s="50">
        <f t="shared" si="3"/>
        <v>15963.19</v>
      </c>
      <c r="K138" s="221"/>
      <c r="L138" s="220"/>
      <c r="M138" s="220"/>
      <c r="N138" s="222">
        <f>15963.19</f>
        <v>15963.19</v>
      </c>
      <c r="O138" s="23" t="s">
        <v>53</v>
      </c>
      <c r="P138" s="23"/>
      <c r="Q138" s="4" t="s">
        <v>53</v>
      </c>
      <c r="R138" s="264">
        <f>N138</f>
        <v>15963.19</v>
      </c>
      <c r="S138" s="136"/>
    </row>
    <row r="139" spans="1:19" ht="15">
      <c r="A139" s="131"/>
      <c r="B139" s="131"/>
      <c r="C139" s="131"/>
      <c r="D139" s="137"/>
      <c r="E139" s="131"/>
      <c r="F139" s="138"/>
      <c r="G139" s="138"/>
      <c r="H139" s="138"/>
      <c r="I139" s="138"/>
      <c r="J139" s="139"/>
      <c r="K139" s="137"/>
      <c r="L139" s="131"/>
      <c r="M139" s="131"/>
      <c r="N139" s="140"/>
      <c r="O139" s="131"/>
      <c r="P139" s="131"/>
      <c r="Q139" s="132"/>
      <c r="R139" s="132"/>
      <c r="S139" s="132"/>
    </row>
  </sheetData>
  <sheetProtection/>
  <mergeCells count="26">
    <mergeCell ref="A116:A118"/>
    <mergeCell ref="J1:J2"/>
    <mergeCell ref="N1:N2"/>
    <mergeCell ref="M1:M2"/>
    <mergeCell ref="L1:L2"/>
    <mergeCell ref="B107:B109"/>
    <mergeCell ref="B1:B2"/>
    <mergeCell ref="B3:B106"/>
    <mergeCell ref="F1:I1"/>
    <mergeCell ref="E1:E2"/>
    <mergeCell ref="C1:C2"/>
    <mergeCell ref="D1:D2"/>
    <mergeCell ref="A1:A2"/>
    <mergeCell ref="A3:A106"/>
    <mergeCell ref="B110:B115"/>
    <mergeCell ref="A110:A115"/>
    <mergeCell ref="B136:B138"/>
    <mergeCell ref="A136:A138"/>
    <mergeCell ref="B127:B132"/>
    <mergeCell ref="B133:B135"/>
    <mergeCell ref="A133:A135"/>
    <mergeCell ref="A107:A109"/>
    <mergeCell ref="B119:B126"/>
    <mergeCell ref="A119:A126"/>
    <mergeCell ref="A127:A132"/>
    <mergeCell ref="B116:B118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G51" sqref="G51"/>
    </sheetView>
  </sheetViews>
  <sheetFormatPr defaultColWidth="9.140625" defaultRowHeight="15"/>
  <cols>
    <col min="1" max="1" width="3.8515625" style="6" bestFit="1" customWidth="1"/>
    <col min="2" max="2" width="17.7109375" style="6" customWidth="1"/>
    <col min="3" max="3" width="20.421875" style="6" customWidth="1"/>
    <col min="4" max="4" width="42.57421875" style="35" customWidth="1"/>
    <col min="5" max="5" width="13.421875" style="30" bestFit="1" customWidth="1"/>
    <col min="6" max="6" width="13.421875" style="6" bestFit="1" customWidth="1"/>
    <col min="7" max="7" width="12.57421875" style="6" bestFit="1" customWidth="1"/>
    <col min="8" max="16384" width="9.140625" style="6" customWidth="1"/>
  </cols>
  <sheetData>
    <row r="1" spans="1:6" ht="15" customHeight="1">
      <c r="A1" s="27" t="s">
        <v>57</v>
      </c>
      <c r="B1" s="28"/>
      <c r="C1" s="28"/>
      <c r="D1" s="31"/>
      <c r="E1" s="161"/>
      <c r="F1" s="131"/>
    </row>
    <row r="2" spans="1:6" ht="12.75">
      <c r="A2" s="11" t="s">
        <v>28</v>
      </c>
      <c r="B2" s="319" t="s">
        <v>29</v>
      </c>
      <c r="C2" s="319"/>
      <c r="D2" s="32" t="s">
        <v>27</v>
      </c>
      <c r="E2" s="161"/>
      <c r="F2" s="131"/>
    </row>
    <row r="3" spans="1:6" ht="12.75">
      <c r="A3" s="9" t="s">
        <v>12</v>
      </c>
      <c r="B3" s="315" t="s">
        <v>380</v>
      </c>
      <c r="C3" s="315"/>
      <c r="D3" s="81">
        <f>1670+1670+355+355+4956.77+283.02*4+341.94+339+319+1220+318+318+180+319+339+16003+3259+3259+258+5817.9+3154+3154</f>
        <v>48737.69</v>
      </c>
      <c r="E3" s="161" t="s">
        <v>51</v>
      </c>
      <c r="F3" s="131"/>
    </row>
    <row r="4" spans="1:6" ht="12.75">
      <c r="A4" s="9" t="s">
        <v>13</v>
      </c>
      <c r="B4" s="313" t="s">
        <v>381</v>
      </c>
      <c r="C4" s="314"/>
      <c r="D4" s="81">
        <f>319+2000+350+400</f>
        <v>3069</v>
      </c>
      <c r="E4" s="161" t="s">
        <v>51</v>
      </c>
      <c r="F4" s="131"/>
    </row>
    <row r="5" spans="1:6" ht="12.75">
      <c r="A5" s="9" t="s">
        <v>16</v>
      </c>
      <c r="B5" s="315" t="s">
        <v>383</v>
      </c>
      <c r="C5" s="315"/>
      <c r="D5" s="81">
        <f>7452.57+364*2+520+2751.51+1283+12300</f>
        <v>25035.08</v>
      </c>
      <c r="E5" s="161" t="s">
        <v>51</v>
      </c>
      <c r="F5" s="131"/>
    </row>
    <row r="6" spans="1:6" ht="12.75">
      <c r="A6" s="9" t="s">
        <v>17</v>
      </c>
      <c r="B6" s="315" t="s">
        <v>382</v>
      </c>
      <c r="C6" s="315"/>
      <c r="D6" s="81">
        <f>2346+1499+442.8</f>
        <v>4287.8</v>
      </c>
      <c r="E6" s="161" t="s">
        <v>50</v>
      </c>
      <c r="F6" s="131"/>
    </row>
    <row r="7" spans="1:6" ht="15" customHeight="1">
      <c r="A7" s="27" t="s">
        <v>62</v>
      </c>
      <c r="B7" s="28"/>
      <c r="C7" s="28"/>
      <c r="D7" s="31"/>
      <c r="E7" s="161"/>
      <c r="F7" s="23"/>
    </row>
    <row r="8" spans="1:6" ht="12.75">
      <c r="A8" s="11" t="s">
        <v>28</v>
      </c>
      <c r="B8" s="319" t="s">
        <v>29</v>
      </c>
      <c r="C8" s="319"/>
      <c r="D8" s="32" t="s">
        <v>27</v>
      </c>
      <c r="E8" s="161"/>
      <c r="F8" s="23"/>
    </row>
    <row r="9" spans="1:6" ht="12.75">
      <c r="A9" s="9" t="s">
        <v>12</v>
      </c>
      <c r="B9" s="315" t="s">
        <v>30</v>
      </c>
      <c r="C9" s="315"/>
      <c r="D9" s="81">
        <f>200+409.77+883.14+3490+410+3398+3498+2100+2100+1027+2988.9+3495+1199+3480+1946+3495</f>
        <v>34119.81</v>
      </c>
      <c r="E9" s="161" t="s">
        <v>51</v>
      </c>
      <c r="F9" s="23"/>
    </row>
    <row r="10" spans="1:6" ht="12.75">
      <c r="A10" s="9"/>
      <c r="B10" s="313" t="s">
        <v>32</v>
      </c>
      <c r="C10" s="314"/>
      <c r="D10" s="81">
        <f>636+520+520+466+2199+1479+619</f>
        <v>6439</v>
      </c>
      <c r="E10" s="161" t="s">
        <v>51</v>
      </c>
      <c r="F10" s="23"/>
    </row>
    <row r="11" spans="1:6" ht="12.75">
      <c r="A11" s="9" t="s">
        <v>13</v>
      </c>
      <c r="B11" s="315" t="s">
        <v>31</v>
      </c>
      <c r="C11" s="315"/>
      <c r="D11" s="81">
        <f>4431.69+3259+699+2038.99+3190</f>
        <v>13618.679999999998</v>
      </c>
      <c r="E11" s="161" t="s">
        <v>50</v>
      </c>
      <c r="F11" s="23"/>
    </row>
    <row r="12" spans="1:6" ht="15" customHeight="1">
      <c r="A12" s="27" t="s">
        <v>183</v>
      </c>
      <c r="B12" s="28"/>
      <c r="C12" s="28"/>
      <c r="D12" s="31"/>
      <c r="E12" s="161"/>
      <c r="F12" s="23"/>
    </row>
    <row r="13" spans="1:6" ht="12.75">
      <c r="A13" s="11" t="s">
        <v>28</v>
      </c>
      <c r="B13" s="319" t="s">
        <v>29</v>
      </c>
      <c r="C13" s="319"/>
      <c r="D13" s="32" t="s">
        <v>27</v>
      </c>
      <c r="E13" s="161"/>
      <c r="F13" s="23"/>
    </row>
    <row r="14" spans="1:6" ht="12.75">
      <c r="A14" s="9" t="s">
        <v>12</v>
      </c>
      <c r="B14" s="315" t="s">
        <v>30</v>
      </c>
      <c r="C14" s="315"/>
      <c r="D14" s="81">
        <f>549.99+330+2200+650.01+400+460+1105.99+399.99+330+490+350+427.98+2041.12+2128+3365+7995</f>
        <v>23223.079999999998</v>
      </c>
      <c r="E14" s="161" t="s">
        <v>51</v>
      </c>
      <c r="F14" s="23"/>
    </row>
    <row r="15" spans="1:6" ht="12.75">
      <c r="A15" s="9" t="s">
        <v>13</v>
      </c>
      <c r="B15" s="313" t="s">
        <v>32</v>
      </c>
      <c r="C15" s="314"/>
      <c r="D15" s="81">
        <f>4674+922.5</f>
        <v>5596.5</v>
      </c>
      <c r="E15" s="161" t="s">
        <v>51</v>
      </c>
      <c r="F15" s="23"/>
    </row>
    <row r="16" spans="1:6" ht="12.75">
      <c r="A16" s="9" t="s">
        <v>16</v>
      </c>
      <c r="B16" s="313" t="s">
        <v>48</v>
      </c>
      <c r="C16" s="314"/>
      <c r="D16" s="81">
        <f>149+139</f>
        <v>288</v>
      </c>
      <c r="E16" s="161" t="s">
        <v>51</v>
      </c>
      <c r="F16" s="23"/>
    </row>
    <row r="17" spans="1:6" ht="25.5" customHeight="1">
      <c r="A17" s="9" t="s">
        <v>17</v>
      </c>
      <c r="B17" s="313" t="s">
        <v>33</v>
      </c>
      <c r="C17" s="314"/>
      <c r="D17" s="81">
        <v>20623.08</v>
      </c>
      <c r="E17" s="161" t="s">
        <v>51</v>
      </c>
      <c r="F17" s="23"/>
    </row>
    <row r="18" spans="1:6" ht="15" customHeight="1">
      <c r="A18" s="9" t="s">
        <v>18</v>
      </c>
      <c r="B18" s="313" t="s">
        <v>324</v>
      </c>
      <c r="C18" s="314"/>
      <c r="D18" s="81">
        <f>1260+699+450</f>
        <v>2409</v>
      </c>
      <c r="E18" s="161" t="s">
        <v>51</v>
      </c>
      <c r="F18" s="23"/>
    </row>
    <row r="19" spans="1:6" ht="12" customHeight="1">
      <c r="A19" s="9" t="s">
        <v>19</v>
      </c>
      <c r="B19" s="313" t="s">
        <v>325</v>
      </c>
      <c r="C19" s="314"/>
      <c r="D19" s="81">
        <f>3180+810</f>
        <v>3990</v>
      </c>
      <c r="E19" s="161" t="s">
        <v>51</v>
      </c>
      <c r="F19" s="23"/>
    </row>
    <row r="20" spans="1:6" ht="12" customHeight="1">
      <c r="A20" s="9" t="s">
        <v>23</v>
      </c>
      <c r="B20" s="313" t="s">
        <v>344</v>
      </c>
      <c r="C20" s="314"/>
      <c r="D20" s="81">
        <v>910.1</v>
      </c>
      <c r="E20" s="161" t="s">
        <v>50</v>
      </c>
      <c r="F20" s="23"/>
    </row>
    <row r="21" spans="1:6" ht="12.75">
      <c r="A21" s="9" t="s">
        <v>24</v>
      </c>
      <c r="B21" s="315" t="s">
        <v>31</v>
      </c>
      <c r="C21" s="315"/>
      <c r="D21" s="81">
        <v>21765.75</v>
      </c>
      <c r="E21" s="161" t="s">
        <v>50</v>
      </c>
      <c r="F21" s="341"/>
    </row>
    <row r="22" spans="1:6" ht="15" customHeight="1">
      <c r="A22" s="27" t="s">
        <v>188</v>
      </c>
      <c r="B22" s="28"/>
      <c r="C22" s="28"/>
      <c r="D22" s="31"/>
      <c r="E22" s="161"/>
      <c r="F22" s="23"/>
    </row>
    <row r="23" spans="1:6" ht="12.75">
      <c r="A23" s="11" t="s">
        <v>28</v>
      </c>
      <c r="B23" s="319" t="s">
        <v>29</v>
      </c>
      <c r="C23" s="319"/>
      <c r="D23" s="32" t="s">
        <v>27</v>
      </c>
      <c r="E23" s="161"/>
      <c r="F23" s="23"/>
    </row>
    <row r="24" spans="1:6" ht="12.75">
      <c r="A24" s="9" t="s">
        <v>12</v>
      </c>
      <c r="B24" s="315" t="s">
        <v>30</v>
      </c>
      <c r="C24" s="315"/>
      <c r="D24" s="33">
        <f>380+1130+1400+385+1499+385+1082+1727+255</f>
        <v>8243</v>
      </c>
      <c r="E24" s="161" t="s">
        <v>51</v>
      </c>
      <c r="F24" s="23"/>
    </row>
    <row r="25" spans="1:6" ht="12.75">
      <c r="A25" s="9" t="s">
        <v>13</v>
      </c>
      <c r="B25" s="315" t="s">
        <v>63</v>
      </c>
      <c r="C25" s="315"/>
      <c r="D25" s="33">
        <f>240+340+240</f>
        <v>820</v>
      </c>
      <c r="E25" s="161" t="s">
        <v>50</v>
      </c>
      <c r="F25" s="23"/>
    </row>
    <row r="26" spans="1:6" ht="15" customHeight="1">
      <c r="A26" s="29" t="s">
        <v>330</v>
      </c>
      <c r="B26" s="174"/>
      <c r="C26" s="174"/>
      <c r="D26" s="175"/>
      <c r="E26" s="161"/>
      <c r="F26" s="23"/>
    </row>
    <row r="27" spans="1:6" ht="12.75">
      <c r="A27" s="12" t="s">
        <v>28</v>
      </c>
      <c r="B27" s="316" t="s">
        <v>29</v>
      </c>
      <c r="C27" s="316"/>
      <c r="D27" s="34" t="s">
        <v>27</v>
      </c>
      <c r="E27" s="161"/>
      <c r="F27" s="23"/>
    </row>
    <row r="28" spans="1:6" ht="12.75">
      <c r="A28" s="13" t="s">
        <v>12</v>
      </c>
      <c r="B28" s="317" t="s">
        <v>201</v>
      </c>
      <c r="C28" s="318"/>
      <c r="D28" s="64">
        <f>2152.5+3499.01+749+836</f>
        <v>7236.51</v>
      </c>
      <c r="E28" s="161" t="s">
        <v>51</v>
      </c>
      <c r="F28" s="23"/>
    </row>
    <row r="29" spans="1:6" ht="12.75">
      <c r="A29" s="13" t="s">
        <v>13</v>
      </c>
      <c r="B29" s="326" t="s">
        <v>31</v>
      </c>
      <c r="C29" s="326"/>
      <c r="D29" s="7">
        <f>1700+47708.34+3097.76+1372.68+1155.89+2307+3500</f>
        <v>60841.67</v>
      </c>
      <c r="E29" s="161" t="s">
        <v>50</v>
      </c>
      <c r="F29" s="23"/>
    </row>
    <row r="30" spans="1:6" ht="15" customHeight="1">
      <c r="A30" s="27" t="s">
        <v>332</v>
      </c>
      <c r="B30" s="28"/>
      <c r="C30" s="28"/>
      <c r="D30" s="31"/>
      <c r="E30" s="161"/>
      <c r="F30" s="23"/>
    </row>
    <row r="31" spans="1:6" ht="12.75">
      <c r="A31" s="11" t="s">
        <v>28</v>
      </c>
      <c r="B31" s="319" t="s">
        <v>29</v>
      </c>
      <c r="C31" s="319"/>
      <c r="D31" s="32" t="s">
        <v>27</v>
      </c>
      <c r="E31" s="161"/>
      <c r="F31" s="23"/>
    </row>
    <row r="32" spans="1:6" ht="12.75">
      <c r="A32" s="207" t="s">
        <v>12</v>
      </c>
      <c r="B32" s="315" t="s">
        <v>30</v>
      </c>
      <c r="C32" s="315"/>
      <c r="D32" s="33">
        <f>9499.31+380+1400</f>
        <v>11279.31</v>
      </c>
      <c r="E32" s="161" t="s">
        <v>51</v>
      </c>
      <c r="F32" s="23"/>
    </row>
    <row r="33" spans="1:6" ht="12.75">
      <c r="A33" s="207" t="s">
        <v>13</v>
      </c>
      <c r="B33" s="324" t="s">
        <v>64</v>
      </c>
      <c r="C33" s="324"/>
      <c r="D33" s="33">
        <f>3097.76+3228</f>
        <v>6325.76</v>
      </c>
      <c r="E33" s="161" t="s">
        <v>51</v>
      </c>
      <c r="F33" s="23"/>
    </row>
    <row r="34" spans="1:6" ht="12.75">
      <c r="A34" s="207" t="s">
        <v>16</v>
      </c>
      <c r="B34" s="315" t="s">
        <v>65</v>
      </c>
      <c r="C34" s="315"/>
      <c r="D34" s="33">
        <f>369+390+450+609+999</f>
        <v>2817</v>
      </c>
      <c r="E34" s="161" t="s">
        <v>51</v>
      </c>
      <c r="F34" s="23"/>
    </row>
    <row r="35" spans="1:6" ht="12.75">
      <c r="A35" s="207" t="s">
        <v>17</v>
      </c>
      <c r="B35" s="315" t="s">
        <v>66</v>
      </c>
      <c r="C35" s="315"/>
      <c r="D35" s="33">
        <f>16663.45</f>
        <v>16663.45</v>
      </c>
      <c r="E35" s="161" t="s">
        <v>51</v>
      </c>
      <c r="F35" s="23"/>
    </row>
    <row r="36" spans="1:6" ht="12.75">
      <c r="A36" s="207" t="s">
        <v>18</v>
      </c>
      <c r="B36" s="313" t="s">
        <v>59</v>
      </c>
      <c r="C36" s="314"/>
      <c r="D36" s="33">
        <f>2841.99</f>
        <v>2841.99</v>
      </c>
      <c r="E36" s="161" t="s">
        <v>51</v>
      </c>
      <c r="F36" s="23"/>
    </row>
    <row r="37" spans="1:6" ht="12.75">
      <c r="A37" s="207" t="s">
        <v>19</v>
      </c>
      <c r="B37" s="313" t="s">
        <v>209</v>
      </c>
      <c r="C37" s="314"/>
      <c r="D37" s="33">
        <v>362.85</v>
      </c>
      <c r="E37" s="161" t="s">
        <v>51</v>
      </c>
      <c r="F37" s="23"/>
    </row>
    <row r="38" spans="1:6" ht="12.75">
      <c r="A38" s="207" t="s">
        <v>23</v>
      </c>
      <c r="B38" s="320" t="s">
        <v>33</v>
      </c>
      <c r="C38" s="321"/>
      <c r="D38" s="33">
        <v>7750.17</v>
      </c>
      <c r="E38" s="161" t="s">
        <v>51</v>
      </c>
      <c r="F38" s="23"/>
    </row>
    <row r="39" spans="1:6" ht="12.75">
      <c r="A39" s="207" t="s">
        <v>24</v>
      </c>
      <c r="B39" s="320" t="s">
        <v>208</v>
      </c>
      <c r="C39" s="321"/>
      <c r="D39" s="33">
        <v>77680.45</v>
      </c>
      <c r="E39" s="161" t="s">
        <v>50</v>
      </c>
      <c r="F39" s="23"/>
    </row>
    <row r="40" spans="1:6" ht="15" customHeight="1">
      <c r="A40" s="27" t="s">
        <v>210</v>
      </c>
      <c r="B40" s="28"/>
      <c r="C40" s="28"/>
      <c r="D40" s="31"/>
      <c r="E40" s="161"/>
      <c r="F40" s="23"/>
    </row>
    <row r="41" spans="1:6" ht="12.75">
      <c r="A41" s="11" t="s">
        <v>28</v>
      </c>
      <c r="B41" s="319" t="s">
        <v>29</v>
      </c>
      <c r="C41" s="319"/>
      <c r="D41" s="32" t="s">
        <v>27</v>
      </c>
      <c r="E41" s="161"/>
      <c r="F41" s="23"/>
    </row>
    <row r="42" spans="1:6" ht="12.75">
      <c r="A42" s="207" t="s">
        <v>12</v>
      </c>
      <c r="B42" s="315" t="s">
        <v>179</v>
      </c>
      <c r="C42" s="315"/>
      <c r="D42" s="33">
        <f>399+299</f>
        <v>698</v>
      </c>
      <c r="E42" s="161" t="s">
        <v>51</v>
      </c>
      <c r="F42" s="23"/>
    </row>
    <row r="43" spans="1:6" ht="12.75">
      <c r="A43" s="207" t="s">
        <v>13</v>
      </c>
      <c r="B43" s="315" t="s">
        <v>31</v>
      </c>
      <c r="C43" s="315"/>
      <c r="D43" s="33">
        <f>1530+1640+1806.01+2152</f>
        <v>7128.01</v>
      </c>
      <c r="E43" s="161" t="s">
        <v>50</v>
      </c>
      <c r="F43" s="23"/>
    </row>
    <row r="44" spans="1:6" ht="15" customHeight="1">
      <c r="A44" s="27" t="s">
        <v>220</v>
      </c>
      <c r="B44" s="28"/>
      <c r="C44" s="28"/>
      <c r="D44" s="31"/>
      <c r="E44" s="161"/>
      <c r="F44" s="23"/>
    </row>
    <row r="45" spans="1:6" ht="12.75">
      <c r="A45" s="11" t="s">
        <v>28</v>
      </c>
      <c r="B45" s="322" t="s">
        <v>29</v>
      </c>
      <c r="C45" s="323"/>
      <c r="D45" s="32" t="s">
        <v>27</v>
      </c>
      <c r="E45" s="161"/>
      <c r="F45" s="23"/>
    </row>
    <row r="46" spans="1:6" ht="12.75">
      <c r="A46" s="207" t="s">
        <v>12</v>
      </c>
      <c r="B46" s="320" t="s">
        <v>30</v>
      </c>
      <c r="C46" s="321"/>
      <c r="D46" s="33">
        <f>385+268+3308.07+2120.2</f>
        <v>6081.27</v>
      </c>
      <c r="E46" s="161" t="s">
        <v>51</v>
      </c>
      <c r="F46" s="23"/>
    </row>
    <row r="47" spans="1:6" ht="15" customHeight="1">
      <c r="A47" s="207" t="s">
        <v>13</v>
      </c>
      <c r="B47" s="320" t="s">
        <v>33</v>
      </c>
      <c r="C47" s="321"/>
      <c r="D47" s="33">
        <v>1177.11</v>
      </c>
      <c r="E47" s="161" t="s">
        <v>51</v>
      </c>
      <c r="F47" s="23"/>
    </row>
    <row r="48" spans="1:6" ht="15" customHeight="1">
      <c r="A48" s="207" t="s">
        <v>16</v>
      </c>
      <c r="B48" s="313" t="s">
        <v>59</v>
      </c>
      <c r="C48" s="314"/>
      <c r="D48" s="33">
        <f>2369+1863</f>
        <v>4232</v>
      </c>
      <c r="E48" s="161" t="s">
        <v>51</v>
      </c>
      <c r="F48" s="23"/>
    </row>
    <row r="49" spans="1:6" ht="12.75">
      <c r="A49" s="207" t="s">
        <v>17</v>
      </c>
      <c r="B49" s="320" t="s">
        <v>31</v>
      </c>
      <c r="C49" s="321"/>
      <c r="D49" s="33">
        <f>1422+2500+2800</f>
        <v>6722</v>
      </c>
      <c r="E49" s="161" t="s">
        <v>50</v>
      </c>
      <c r="F49" s="23"/>
    </row>
    <row r="50" spans="1:6" ht="12.75">
      <c r="A50" s="79"/>
      <c r="B50" s="325"/>
      <c r="C50" s="325"/>
      <c r="D50" s="80"/>
      <c r="E50" s="161"/>
      <c r="F50" s="23"/>
    </row>
    <row r="51" spans="1:4" ht="12.75">
      <c r="A51" s="79"/>
      <c r="B51" s="325"/>
      <c r="C51" s="325"/>
      <c r="D51" s="80"/>
    </row>
  </sheetData>
  <sheetProtection/>
  <mergeCells count="43">
    <mergeCell ref="B14:C14"/>
    <mergeCell ref="B48:C48"/>
    <mergeCell ref="B23:C23"/>
    <mergeCell ref="B24:C24"/>
    <mergeCell ref="B47:C47"/>
    <mergeCell ref="B32:C32"/>
    <mergeCell ref="B18:C18"/>
    <mergeCell ref="B19:C19"/>
    <mergeCell ref="B20:C20"/>
    <mergeCell ref="B31:C31"/>
    <mergeCell ref="B2:C2"/>
    <mergeCell ref="B3:C3"/>
    <mergeCell ref="B5:C5"/>
    <mergeCell ref="B29:C29"/>
    <mergeCell ref="B11:C11"/>
    <mergeCell ref="B33:C33"/>
    <mergeCell ref="B34:C34"/>
    <mergeCell ref="B50:C50"/>
    <mergeCell ref="B51:C51"/>
    <mergeCell ref="B43:C43"/>
    <mergeCell ref="B39:C39"/>
    <mergeCell ref="B37:C37"/>
    <mergeCell ref="B38:C38"/>
    <mergeCell ref="B4:C4"/>
    <mergeCell ref="B10:C10"/>
    <mergeCell ref="B8:C8"/>
    <mergeCell ref="B49:C49"/>
    <mergeCell ref="B46:C46"/>
    <mergeCell ref="B45:C45"/>
    <mergeCell ref="B35:C35"/>
    <mergeCell ref="B41:C41"/>
    <mergeCell ref="B42:C42"/>
    <mergeCell ref="B21:C21"/>
    <mergeCell ref="B17:C17"/>
    <mergeCell ref="B16:C16"/>
    <mergeCell ref="B15:C15"/>
    <mergeCell ref="B6:C6"/>
    <mergeCell ref="B36:C36"/>
    <mergeCell ref="B27:C27"/>
    <mergeCell ref="B9:C9"/>
    <mergeCell ref="B28:C28"/>
    <mergeCell ref="B13:C13"/>
    <mergeCell ref="B25:C2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69">
      <selection activeCell="C78" sqref="C78"/>
    </sheetView>
  </sheetViews>
  <sheetFormatPr defaultColWidth="9.140625" defaultRowHeight="15"/>
  <cols>
    <col min="1" max="1" width="3.421875" style="24" bestFit="1" customWidth="1"/>
    <col min="2" max="2" width="27.140625" style="24" customWidth="1"/>
    <col min="3" max="3" width="41.00390625" style="24" bestFit="1" customWidth="1"/>
    <col min="4" max="5" width="39.00390625" style="25" customWidth="1"/>
    <col min="6" max="16384" width="9.140625" style="6" customWidth="1"/>
  </cols>
  <sheetData>
    <row r="1" spans="1:5" ht="13.5" thickBot="1">
      <c r="A1" s="141" t="s">
        <v>0</v>
      </c>
      <c r="B1" s="141" t="s">
        <v>34</v>
      </c>
      <c r="C1" s="141" t="s">
        <v>47</v>
      </c>
      <c r="D1" s="142" t="s">
        <v>35</v>
      </c>
      <c r="E1" s="143" t="s">
        <v>36</v>
      </c>
    </row>
    <row r="2" spans="1:5" ht="102">
      <c r="A2" s="334">
        <v>1</v>
      </c>
      <c r="B2" s="331" t="s">
        <v>68</v>
      </c>
      <c r="C2" s="133" t="s">
        <v>115</v>
      </c>
      <c r="D2" s="144" t="s">
        <v>258</v>
      </c>
      <c r="E2" s="145" t="s">
        <v>259</v>
      </c>
    </row>
    <row r="3" spans="1:5" ht="12.75">
      <c r="A3" s="335"/>
      <c r="B3" s="332"/>
      <c r="C3" s="134" t="s">
        <v>129</v>
      </c>
      <c r="D3" s="146" t="s">
        <v>261</v>
      </c>
      <c r="E3" s="147"/>
    </row>
    <row r="4" spans="1:5" ht="12.75">
      <c r="A4" s="335"/>
      <c r="B4" s="332"/>
      <c r="C4" s="134" t="s">
        <v>130</v>
      </c>
      <c r="D4" s="146" t="s">
        <v>261</v>
      </c>
      <c r="E4" s="147"/>
    </row>
    <row r="5" spans="1:5" ht="12.75">
      <c r="A5" s="335"/>
      <c r="B5" s="332"/>
      <c r="C5" s="134" t="s">
        <v>131</v>
      </c>
      <c r="D5" s="146" t="s">
        <v>261</v>
      </c>
      <c r="E5" s="147"/>
    </row>
    <row r="6" spans="1:5" ht="12.75">
      <c r="A6" s="335"/>
      <c r="B6" s="332"/>
      <c r="C6" s="134" t="s">
        <v>132</v>
      </c>
      <c r="D6" s="146" t="s">
        <v>261</v>
      </c>
      <c r="E6" s="147"/>
    </row>
    <row r="7" spans="1:5" ht="12.75">
      <c r="A7" s="335"/>
      <c r="B7" s="332"/>
      <c r="C7" s="134" t="s">
        <v>133</v>
      </c>
      <c r="D7" s="146" t="s">
        <v>261</v>
      </c>
      <c r="E7" s="147"/>
    </row>
    <row r="8" spans="1:5" ht="12.75">
      <c r="A8" s="335"/>
      <c r="B8" s="332"/>
      <c r="C8" s="134" t="s">
        <v>134</v>
      </c>
      <c r="D8" s="146" t="s">
        <v>261</v>
      </c>
      <c r="E8" s="147"/>
    </row>
    <row r="9" spans="1:5" ht="12.75">
      <c r="A9" s="335"/>
      <c r="B9" s="332"/>
      <c r="C9" s="134" t="s">
        <v>135</v>
      </c>
      <c r="D9" s="146" t="s">
        <v>261</v>
      </c>
      <c r="E9" s="147"/>
    </row>
    <row r="10" spans="1:5" ht="12.75">
      <c r="A10" s="335"/>
      <c r="B10" s="332"/>
      <c r="C10" s="134" t="s">
        <v>136</v>
      </c>
      <c r="D10" s="146" t="s">
        <v>261</v>
      </c>
      <c r="E10" s="147"/>
    </row>
    <row r="11" spans="1:5" ht="12.75">
      <c r="A11" s="335"/>
      <c r="B11" s="332"/>
      <c r="C11" s="134" t="s">
        <v>137</v>
      </c>
      <c r="D11" s="146" t="s">
        <v>261</v>
      </c>
      <c r="E11" s="147"/>
    </row>
    <row r="12" spans="1:5" ht="12.75">
      <c r="A12" s="335"/>
      <c r="B12" s="332"/>
      <c r="C12" s="134" t="s">
        <v>138</v>
      </c>
      <c r="D12" s="146" t="s">
        <v>261</v>
      </c>
      <c r="E12" s="147"/>
    </row>
    <row r="13" spans="1:5" ht="12.75">
      <c r="A13" s="335"/>
      <c r="B13" s="332"/>
      <c r="C13" s="134" t="s">
        <v>139</v>
      </c>
      <c r="D13" s="146" t="s">
        <v>261</v>
      </c>
      <c r="E13" s="147"/>
    </row>
    <row r="14" spans="1:5" ht="12.75">
      <c r="A14" s="335"/>
      <c r="B14" s="332"/>
      <c r="C14" s="134" t="s">
        <v>234</v>
      </c>
      <c r="D14" s="146" t="s">
        <v>261</v>
      </c>
      <c r="E14" s="147"/>
    </row>
    <row r="15" spans="1:5" ht="12.75">
      <c r="A15" s="335"/>
      <c r="B15" s="332"/>
      <c r="C15" s="134" t="s">
        <v>140</v>
      </c>
      <c r="D15" s="146" t="s">
        <v>261</v>
      </c>
      <c r="E15" s="147"/>
    </row>
    <row r="16" spans="1:5" ht="12.75">
      <c r="A16" s="335"/>
      <c r="B16" s="332"/>
      <c r="C16" s="134" t="s">
        <v>141</v>
      </c>
      <c r="D16" s="146" t="s">
        <v>261</v>
      </c>
      <c r="E16" s="147"/>
    </row>
    <row r="17" spans="1:5" ht="12.75">
      <c r="A17" s="335"/>
      <c r="B17" s="332"/>
      <c r="C17" s="134" t="s">
        <v>142</v>
      </c>
      <c r="D17" s="146" t="s">
        <v>261</v>
      </c>
      <c r="E17" s="147"/>
    </row>
    <row r="18" spans="1:5" ht="12.75">
      <c r="A18" s="335"/>
      <c r="B18" s="332"/>
      <c r="C18" s="134" t="s">
        <v>143</v>
      </c>
      <c r="D18" s="146" t="s">
        <v>261</v>
      </c>
      <c r="E18" s="147"/>
    </row>
    <row r="19" spans="1:5" ht="12.75">
      <c r="A19" s="335"/>
      <c r="B19" s="332"/>
      <c r="C19" s="134" t="s">
        <v>144</v>
      </c>
      <c r="D19" s="146" t="s">
        <v>261</v>
      </c>
      <c r="E19" s="147"/>
    </row>
    <row r="20" spans="1:5" ht="12.75">
      <c r="A20" s="335"/>
      <c r="B20" s="332"/>
      <c r="C20" s="134" t="s">
        <v>145</v>
      </c>
      <c r="D20" s="146" t="s">
        <v>261</v>
      </c>
      <c r="E20" s="147"/>
    </row>
    <row r="21" spans="1:5" ht="12.75">
      <c r="A21" s="335"/>
      <c r="B21" s="332"/>
      <c r="C21" s="134" t="s">
        <v>146</v>
      </c>
      <c r="D21" s="146" t="s">
        <v>261</v>
      </c>
      <c r="E21" s="147"/>
    </row>
    <row r="22" spans="1:5" ht="12.75">
      <c r="A22" s="335"/>
      <c r="B22" s="332"/>
      <c r="C22" s="134" t="s">
        <v>147</v>
      </c>
      <c r="D22" s="146" t="s">
        <v>261</v>
      </c>
      <c r="E22" s="147"/>
    </row>
    <row r="23" spans="1:5" ht="12.75">
      <c r="A23" s="335"/>
      <c r="B23" s="332"/>
      <c r="C23" s="134" t="s">
        <v>148</v>
      </c>
      <c r="D23" s="146" t="s">
        <v>261</v>
      </c>
      <c r="E23" s="147"/>
    </row>
    <row r="24" spans="1:5" ht="12.75">
      <c r="A24" s="335"/>
      <c r="B24" s="332"/>
      <c r="C24" s="134" t="s">
        <v>149</v>
      </c>
      <c r="D24" s="146" t="s">
        <v>261</v>
      </c>
      <c r="E24" s="147"/>
    </row>
    <row r="25" spans="1:5" ht="12.75">
      <c r="A25" s="335"/>
      <c r="B25" s="332"/>
      <c r="C25" s="134" t="s">
        <v>150</v>
      </c>
      <c r="D25" s="146" t="s">
        <v>261</v>
      </c>
      <c r="E25" s="147"/>
    </row>
    <row r="26" spans="1:5" ht="12.75">
      <c r="A26" s="335"/>
      <c r="B26" s="332"/>
      <c r="C26" s="134" t="s">
        <v>151</v>
      </c>
      <c r="D26" s="146" t="s">
        <v>261</v>
      </c>
      <c r="E26" s="147"/>
    </row>
    <row r="27" spans="1:5" ht="63.75">
      <c r="A27" s="335"/>
      <c r="B27" s="332"/>
      <c r="C27" s="127" t="s">
        <v>152</v>
      </c>
      <c r="D27" s="146" t="s">
        <v>261</v>
      </c>
      <c r="E27" s="147" t="s">
        <v>260</v>
      </c>
    </row>
    <row r="28" spans="1:5" ht="12.75">
      <c r="A28" s="335"/>
      <c r="B28" s="332"/>
      <c r="C28" s="134" t="s">
        <v>116</v>
      </c>
      <c r="D28" s="146" t="s">
        <v>261</v>
      </c>
      <c r="E28" s="147"/>
    </row>
    <row r="29" spans="1:5" ht="12.75">
      <c r="A29" s="335"/>
      <c r="B29" s="332"/>
      <c r="C29" s="134" t="s">
        <v>117</v>
      </c>
      <c r="D29" s="146" t="s">
        <v>261</v>
      </c>
      <c r="E29" s="147"/>
    </row>
    <row r="30" spans="1:5" ht="12.75">
      <c r="A30" s="335"/>
      <c r="B30" s="332"/>
      <c r="C30" s="134" t="s">
        <v>153</v>
      </c>
      <c r="D30" s="146" t="s">
        <v>261</v>
      </c>
      <c r="E30" s="147"/>
    </row>
    <row r="31" spans="1:5" ht="12.75">
      <c r="A31" s="335"/>
      <c r="B31" s="332"/>
      <c r="C31" s="134" t="s">
        <v>118</v>
      </c>
      <c r="D31" s="146" t="s">
        <v>261</v>
      </c>
      <c r="E31" s="147"/>
    </row>
    <row r="32" spans="1:5" ht="12.75">
      <c r="A32" s="335"/>
      <c r="B32" s="332"/>
      <c r="C32" s="134" t="s">
        <v>119</v>
      </c>
      <c r="D32" s="146" t="s">
        <v>261</v>
      </c>
      <c r="E32" s="147"/>
    </row>
    <row r="33" spans="1:5" ht="12.75">
      <c r="A33" s="335"/>
      <c r="B33" s="332"/>
      <c r="C33" s="134" t="s">
        <v>120</v>
      </c>
      <c r="D33" s="146" t="s">
        <v>261</v>
      </c>
      <c r="E33" s="147"/>
    </row>
    <row r="34" spans="1:5" ht="12.75">
      <c r="A34" s="335"/>
      <c r="B34" s="332"/>
      <c r="C34" s="134" t="s">
        <v>154</v>
      </c>
      <c r="D34" s="146" t="s">
        <v>261</v>
      </c>
      <c r="E34" s="147"/>
    </row>
    <row r="35" spans="1:5" ht="12.75">
      <c r="A35" s="335"/>
      <c r="B35" s="332"/>
      <c r="C35" s="134" t="s">
        <v>155</v>
      </c>
      <c r="D35" s="146" t="s">
        <v>261</v>
      </c>
      <c r="E35" s="147"/>
    </row>
    <row r="36" spans="1:5" ht="12.75">
      <c r="A36" s="335"/>
      <c r="B36" s="332"/>
      <c r="C36" s="127" t="s">
        <v>156</v>
      </c>
      <c r="D36" s="146" t="s">
        <v>261</v>
      </c>
      <c r="E36" s="147"/>
    </row>
    <row r="37" spans="1:5" ht="12.75">
      <c r="A37" s="335"/>
      <c r="B37" s="332"/>
      <c r="C37" s="127" t="s">
        <v>157</v>
      </c>
      <c r="D37" s="146" t="s">
        <v>261</v>
      </c>
      <c r="E37" s="147"/>
    </row>
    <row r="38" spans="1:5" ht="51">
      <c r="A38" s="335"/>
      <c r="B38" s="332"/>
      <c r="C38" s="127" t="s">
        <v>158</v>
      </c>
      <c r="D38" s="146" t="s">
        <v>261</v>
      </c>
      <c r="E38" s="147" t="s">
        <v>262</v>
      </c>
    </row>
    <row r="39" spans="1:5" ht="12.75">
      <c r="A39" s="335"/>
      <c r="B39" s="332"/>
      <c r="C39" s="127" t="s">
        <v>159</v>
      </c>
      <c r="D39" s="146" t="s">
        <v>261</v>
      </c>
      <c r="E39" s="147"/>
    </row>
    <row r="40" spans="1:5" ht="12.75">
      <c r="A40" s="335"/>
      <c r="B40" s="332"/>
      <c r="C40" s="127" t="s">
        <v>160</v>
      </c>
      <c r="D40" s="146" t="s">
        <v>261</v>
      </c>
      <c r="E40" s="147"/>
    </row>
    <row r="41" spans="1:5" ht="12.75">
      <c r="A41" s="335"/>
      <c r="B41" s="332"/>
      <c r="C41" s="127" t="s">
        <v>161</v>
      </c>
      <c r="D41" s="146" t="s">
        <v>261</v>
      </c>
      <c r="E41" s="147"/>
    </row>
    <row r="42" spans="1:5" ht="12.75">
      <c r="A42" s="335"/>
      <c r="B42" s="332"/>
      <c r="C42" s="127" t="s">
        <v>162</v>
      </c>
      <c r="D42" s="146" t="s">
        <v>261</v>
      </c>
      <c r="E42" s="147"/>
    </row>
    <row r="43" spans="1:5" ht="12.75">
      <c r="A43" s="335"/>
      <c r="B43" s="332"/>
      <c r="C43" s="127" t="s">
        <v>163</v>
      </c>
      <c r="D43" s="146" t="s">
        <v>261</v>
      </c>
      <c r="E43" s="147"/>
    </row>
    <row r="44" spans="1:5" ht="12.75">
      <c r="A44" s="335"/>
      <c r="B44" s="332"/>
      <c r="C44" s="127" t="s">
        <v>72</v>
      </c>
      <c r="D44" s="146" t="s">
        <v>261</v>
      </c>
      <c r="E44" s="147"/>
    </row>
    <row r="45" spans="1:5" ht="12.75">
      <c r="A45" s="335"/>
      <c r="B45" s="332"/>
      <c r="C45" s="127" t="s">
        <v>164</v>
      </c>
      <c r="D45" s="146" t="s">
        <v>261</v>
      </c>
      <c r="E45" s="147"/>
    </row>
    <row r="46" spans="1:5" ht="12.75">
      <c r="A46" s="335"/>
      <c r="B46" s="332"/>
      <c r="C46" s="127" t="s">
        <v>165</v>
      </c>
      <c r="D46" s="146" t="s">
        <v>261</v>
      </c>
      <c r="E46" s="147"/>
    </row>
    <row r="47" spans="1:5" ht="12.75">
      <c r="A47" s="335"/>
      <c r="B47" s="332"/>
      <c r="C47" s="127" t="s">
        <v>166</v>
      </c>
      <c r="D47" s="146" t="s">
        <v>261</v>
      </c>
      <c r="E47" s="147"/>
    </row>
    <row r="48" spans="1:5" ht="12.75">
      <c r="A48" s="335"/>
      <c r="B48" s="332"/>
      <c r="C48" s="127" t="s">
        <v>167</v>
      </c>
      <c r="D48" s="146" t="s">
        <v>261</v>
      </c>
      <c r="E48" s="147"/>
    </row>
    <row r="49" spans="1:5" ht="12.75">
      <c r="A49" s="335"/>
      <c r="B49" s="332"/>
      <c r="C49" s="127" t="s">
        <v>168</v>
      </c>
      <c r="D49" s="146" t="s">
        <v>261</v>
      </c>
      <c r="E49" s="147"/>
    </row>
    <row r="50" spans="1:5" ht="12.75">
      <c r="A50" s="335"/>
      <c r="B50" s="332"/>
      <c r="C50" s="127" t="s">
        <v>169</v>
      </c>
      <c r="D50" s="146" t="s">
        <v>261</v>
      </c>
      <c r="E50" s="147"/>
    </row>
    <row r="51" spans="1:5" ht="12.75">
      <c r="A51" s="335"/>
      <c r="B51" s="332"/>
      <c r="C51" s="127" t="s">
        <v>170</v>
      </c>
      <c r="D51" s="146" t="s">
        <v>261</v>
      </c>
      <c r="E51" s="147"/>
    </row>
    <row r="52" spans="1:5" ht="12.75">
      <c r="A52" s="335"/>
      <c r="B52" s="332"/>
      <c r="C52" s="127" t="s">
        <v>171</v>
      </c>
      <c r="D52" s="146" t="s">
        <v>261</v>
      </c>
      <c r="E52" s="147"/>
    </row>
    <row r="53" spans="1:5" ht="12.75">
      <c r="A53" s="335"/>
      <c r="B53" s="332"/>
      <c r="C53" s="127" t="s">
        <v>172</v>
      </c>
      <c r="D53" s="146" t="s">
        <v>261</v>
      </c>
      <c r="E53" s="147"/>
    </row>
    <row r="54" spans="1:5" ht="12.75">
      <c r="A54" s="335"/>
      <c r="B54" s="332"/>
      <c r="C54" s="127" t="s">
        <v>173</v>
      </c>
      <c r="D54" s="146" t="s">
        <v>261</v>
      </c>
      <c r="E54" s="147"/>
    </row>
    <row r="55" spans="1:5" ht="12.75">
      <c r="A55" s="335"/>
      <c r="B55" s="332"/>
      <c r="C55" s="127" t="s">
        <v>174</v>
      </c>
      <c r="D55" s="146" t="s">
        <v>261</v>
      </c>
      <c r="E55" s="147"/>
    </row>
    <row r="56" spans="1:5" ht="12.75">
      <c r="A56" s="335"/>
      <c r="B56" s="332"/>
      <c r="C56" s="127" t="s">
        <v>175</v>
      </c>
      <c r="D56" s="146" t="s">
        <v>261</v>
      </c>
      <c r="E56" s="147"/>
    </row>
    <row r="57" spans="1:5" ht="12.75">
      <c r="A57" s="335"/>
      <c r="B57" s="332"/>
      <c r="C57" s="134" t="s">
        <v>121</v>
      </c>
      <c r="D57" s="146" t="s">
        <v>261</v>
      </c>
      <c r="E57" s="147"/>
    </row>
    <row r="58" spans="1:5" ht="12.75">
      <c r="A58" s="335"/>
      <c r="B58" s="332"/>
      <c r="C58" s="134" t="s">
        <v>73</v>
      </c>
      <c r="D58" s="146" t="s">
        <v>261</v>
      </c>
      <c r="E58" s="147"/>
    </row>
    <row r="59" spans="1:5" ht="12.75">
      <c r="A59" s="335"/>
      <c r="B59" s="332"/>
      <c r="C59" s="134" t="s">
        <v>125</v>
      </c>
      <c r="D59" s="146" t="s">
        <v>261</v>
      </c>
      <c r="E59" s="147"/>
    </row>
    <row r="60" spans="1:5" ht="12.75">
      <c r="A60" s="335"/>
      <c r="B60" s="332"/>
      <c r="C60" s="134" t="s">
        <v>126</v>
      </c>
      <c r="D60" s="146" t="s">
        <v>261</v>
      </c>
      <c r="E60" s="147"/>
    </row>
    <row r="61" spans="1:5" ht="12.75">
      <c r="A61" s="335"/>
      <c r="B61" s="332"/>
      <c r="C61" s="134" t="s">
        <v>127</v>
      </c>
      <c r="D61" s="146" t="s">
        <v>261</v>
      </c>
      <c r="E61" s="147"/>
    </row>
    <row r="62" spans="1:5" ht="13.5" thickBot="1">
      <c r="A62" s="336"/>
      <c r="B62" s="333"/>
      <c r="C62" s="135" t="s">
        <v>128</v>
      </c>
      <c r="D62" s="148" t="s">
        <v>261</v>
      </c>
      <c r="E62" s="149"/>
    </row>
    <row r="63" spans="1:5" s="23" customFormat="1" ht="25.5" customHeight="1" thickBot="1">
      <c r="A63" s="26">
        <v>2</v>
      </c>
      <c r="B63" s="53" t="s">
        <v>62</v>
      </c>
      <c r="C63" s="69" t="s">
        <v>180</v>
      </c>
      <c r="D63" s="69" t="s">
        <v>321</v>
      </c>
      <c r="E63" s="150"/>
    </row>
    <row r="64" spans="1:5" s="23" customFormat="1" ht="25.5" customHeight="1">
      <c r="A64" s="337">
        <v>3</v>
      </c>
      <c r="B64" s="327" t="s">
        <v>184</v>
      </c>
      <c r="C64" s="38" t="s">
        <v>185</v>
      </c>
      <c r="D64" s="38" t="s">
        <v>327</v>
      </c>
      <c r="E64" s="124" t="s">
        <v>326</v>
      </c>
    </row>
    <row r="65" spans="1:5" ht="13.5" thickBot="1">
      <c r="A65" s="338"/>
      <c r="B65" s="328"/>
      <c r="C65" s="164" t="s">
        <v>186</v>
      </c>
      <c r="D65" s="122"/>
      <c r="E65" s="125"/>
    </row>
    <row r="66" spans="1:5" ht="27" customHeight="1" thickBot="1">
      <c r="A66" s="151">
        <v>4</v>
      </c>
      <c r="B66" s="123" t="s">
        <v>188</v>
      </c>
      <c r="C66" s="69" t="s">
        <v>189</v>
      </c>
      <c r="D66" s="69" t="s">
        <v>328</v>
      </c>
      <c r="E66" s="150"/>
    </row>
    <row r="67" spans="1:5" ht="27" customHeight="1">
      <c r="A67" s="337">
        <v>5</v>
      </c>
      <c r="B67" s="327" t="s">
        <v>330</v>
      </c>
      <c r="C67" s="103" t="s">
        <v>333</v>
      </c>
      <c r="D67" s="38" t="s">
        <v>335</v>
      </c>
      <c r="E67" s="124" t="s">
        <v>339</v>
      </c>
    </row>
    <row r="68" spans="1:5" ht="27" customHeight="1">
      <c r="A68" s="340"/>
      <c r="B68" s="339"/>
      <c r="C68" s="20" t="s">
        <v>334</v>
      </c>
      <c r="D68" s="37" t="s">
        <v>336</v>
      </c>
      <c r="E68" s="126" t="s">
        <v>339</v>
      </c>
    </row>
    <row r="69" spans="1:5" ht="27" customHeight="1">
      <c r="A69" s="340"/>
      <c r="B69" s="339"/>
      <c r="C69" s="20" t="s">
        <v>195</v>
      </c>
      <c r="D69" s="37" t="s">
        <v>337</v>
      </c>
      <c r="E69" s="126" t="s">
        <v>339</v>
      </c>
    </row>
    <row r="70" spans="1:5" ht="30" customHeight="1" thickBot="1">
      <c r="A70" s="338"/>
      <c r="B70" s="328"/>
      <c r="C70" s="106" t="s">
        <v>67</v>
      </c>
      <c r="D70" s="122" t="s">
        <v>338</v>
      </c>
      <c r="E70" s="125" t="s">
        <v>340</v>
      </c>
    </row>
    <row r="71" spans="1:5" ht="30" customHeight="1" thickBot="1">
      <c r="A71" s="329">
        <v>6</v>
      </c>
      <c r="B71" s="327" t="s">
        <v>331</v>
      </c>
      <c r="C71" s="129" t="s">
        <v>207</v>
      </c>
      <c r="D71" s="38" t="s">
        <v>341</v>
      </c>
      <c r="E71" s="124" t="s">
        <v>33</v>
      </c>
    </row>
    <row r="72" spans="1:5" ht="24" customHeight="1" thickBot="1">
      <c r="A72" s="330"/>
      <c r="B72" s="328"/>
      <c r="C72" s="128" t="s">
        <v>263</v>
      </c>
      <c r="D72" s="38" t="s">
        <v>342</v>
      </c>
      <c r="E72" s="125" t="s">
        <v>33</v>
      </c>
    </row>
    <row r="73" spans="1:5" ht="26.25" customHeight="1" thickBot="1">
      <c r="A73" s="210">
        <v>7</v>
      </c>
      <c r="B73" s="53" t="s">
        <v>210</v>
      </c>
      <c r="C73" s="211" t="s">
        <v>211</v>
      </c>
      <c r="D73" s="38" t="s">
        <v>345</v>
      </c>
      <c r="E73" s="209" t="s">
        <v>346</v>
      </c>
    </row>
    <row r="74" spans="1:5" ht="26.25" thickBot="1">
      <c r="A74" s="223">
        <v>8</v>
      </c>
      <c r="B74" s="224" t="s">
        <v>215</v>
      </c>
      <c r="C74" s="225" t="s">
        <v>216</v>
      </c>
      <c r="D74" s="38" t="s">
        <v>347</v>
      </c>
      <c r="E74" s="209" t="s">
        <v>346</v>
      </c>
    </row>
  </sheetData>
  <sheetProtection/>
  <mergeCells count="8">
    <mergeCell ref="B71:B72"/>
    <mergeCell ref="A71:A72"/>
    <mergeCell ref="B2:B62"/>
    <mergeCell ref="A2:A62"/>
    <mergeCell ref="B64:B65"/>
    <mergeCell ref="A64:A65"/>
    <mergeCell ref="B67:B70"/>
    <mergeCell ref="A67:A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C1">
      <selection activeCell="J4" sqref="J4"/>
    </sheetView>
  </sheetViews>
  <sheetFormatPr defaultColWidth="9.140625" defaultRowHeight="15"/>
  <cols>
    <col min="1" max="1" width="5.421875" style="8" customWidth="1"/>
    <col min="2" max="2" width="11.421875" style="8" customWidth="1"/>
    <col min="3" max="3" width="12.28125" style="8" customWidth="1"/>
    <col min="4" max="4" width="11.8515625" style="8" customWidth="1"/>
    <col min="5" max="5" width="16.57421875" style="8" bestFit="1" customWidth="1"/>
    <col min="6" max="6" width="9.28125" style="10" bestFit="1" customWidth="1"/>
    <col min="7" max="7" width="9.28125" style="39" customWidth="1"/>
    <col min="8" max="8" width="9.28125" style="39" bestFit="1" customWidth="1"/>
    <col min="9" max="9" width="19.7109375" style="39" bestFit="1" customWidth="1"/>
    <col min="10" max="10" width="19.7109375" style="130" customWidth="1"/>
    <col min="11" max="13" width="9.140625" style="8" customWidth="1"/>
    <col min="14" max="14" width="18.8515625" style="8" customWidth="1"/>
    <col min="15" max="16384" width="9.140625" style="1" customWidth="1"/>
  </cols>
  <sheetData>
    <row r="1" spans="1:14" ht="25.5">
      <c r="A1" s="230" t="s">
        <v>0</v>
      </c>
      <c r="B1" s="230" t="s">
        <v>37</v>
      </c>
      <c r="C1" s="230" t="s">
        <v>38</v>
      </c>
      <c r="D1" s="230" t="s">
        <v>39</v>
      </c>
      <c r="E1" s="230" t="s">
        <v>40</v>
      </c>
      <c r="F1" s="231" t="s">
        <v>41</v>
      </c>
      <c r="G1" s="232" t="s">
        <v>264</v>
      </c>
      <c r="H1" s="232" t="s">
        <v>42</v>
      </c>
      <c r="I1" s="232" t="s">
        <v>43</v>
      </c>
      <c r="J1" s="233" t="s">
        <v>265</v>
      </c>
      <c r="K1" s="230" t="s">
        <v>44</v>
      </c>
      <c r="L1" s="230" t="s">
        <v>314</v>
      </c>
      <c r="M1" s="230" t="s">
        <v>45</v>
      </c>
      <c r="N1" s="230" t="s">
        <v>34</v>
      </c>
    </row>
    <row r="2" spans="1:17" s="2" customFormat="1" ht="60" customHeight="1">
      <c r="A2" s="234" t="s">
        <v>12</v>
      </c>
      <c r="B2" s="245" t="s">
        <v>266</v>
      </c>
      <c r="C2" s="235" t="s">
        <v>267</v>
      </c>
      <c r="D2" s="235" t="s">
        <v>268</v>
      </c>
      <c r="E2" s="229" t="s">
        <v>46</v>
      </c>
      <c r="F2" s="229" t="s">
        <v>305</v>
      </c>
      <c r="G2" s="236" t="s">
        <v>308</v>
      </c>
      <c r="H2" s="229">
        <v>2006</v>
      </c>
      <c r="I2" s="236" t="s">
        <v>269</v>
      </c>
      <c r="J2" s="237">
        <v>16000</v>
      </c>
      <c r="K2" s="238" t="s">
        <v>385</v>
      </c>
      <c r="L2" s="238" t="s">
        <v>385</v>
      </c>
      <c r="M2" s="238" t="s">
        <v>385</v>
      </c>
      <c r="N2" s="208" t="s">
        <v>313</v>
      </c>
      <c r="P2" s="246"/>
      <c r="Q2" s="247"/>
    </row>
    <row r="3" spans="1:17" s="3" customFormat="1" ht="25.5">
      <c r="A3" s="234" t="s">
        <v>13</v>
      </c>
      <c r="B3" s="245" t="s">
        <v>270</v>
      </c>
      <c r="C3" s="235" t="s">
        <v>70</v>
      </c>
      <c r="D3" s="235">
        <v>3512</v>
      </c>
      <c r="E3" s="229" t="s">
        <v>271</v>
      </c>
      <c r="F3" s="229">
        <v>2502</v>
      </c>
      <c r="G3" s="236" t="s">
        <v>309</v>
      </c>
      <c r="H3" s="229">
        <v>1996</v>
      </c>
      <c r="I3" s="236" t="s">
        <v>272</v>
      </c>
      <c r="J3" s="237">
        <v>5950</v>
      </c>
      <c r="K3" s="240" t="s">
        <v>386</v>
      </c>
      <c r="L3" s="240" t="s">
        <v>386</v>
      </c>
      <c r="M3" s="240" t="s">
        <v>386</v>
      </c>
      <c r="N3" s="208" t="s">
        <v>313</v>
      </c>
      <c r="Q3" s="247"/>
    </row>
    <row r="4" spans="1:17" s="4" customFormat="1" ht="56.25" customHeight="1">
      <c r="A4" s="234" t="s">
        <v>16</v>
      </c>
      <c r="B4" s="245" t="s">
        <v>273</v>
      </c>
      <c r="C4" s="235" t="s">
        <v>274</v>
      </c>
      <c r="D4" s="235" t="s">
        <v>275</v>
      </c>
      <c r="E4" s="229" t="s">
        <v>276</v>
      </c>
      <c r="F4" s="229">
        <v>1461735</v>
      </c>
      <c r="G4" s="229">
        <v>5</v>
      </c>
      <c r="H4" s="229">
        <v>2003</v>
      </c>
      <c r="I4" s="236" t="s">
        <v>277</v>
      </c>
      <c r="J4" s="237" t="s">
        <v>22</v>
      </c>
      <c r="K4" s="238" t="s">
        <v>387</v>
      </c>
      <c r="L4" s="239" t="s">
        <v>22</v>
      </c>
      <c r="M4" s="238" t="s">
        <v>387</v>
      </c>
      <c r="N4" s="208" t="s">
        <v>313</v>
      </c>
      <c r="Q4" s="247"/>
    </row>
    <row r="5" spans="1:17" s="4" customFormat="1" ht="51" customHeight="1">
      <c r="A5" s="234" t="s">
        <v>17</v>
      </c>
      <c r="B5" s="245" t="s">
        <v>278</v>
      </c>
      <c r="C5" s="235" t="s">
        <v>279</v>
      </c>
      <c r="D5" s="235" t="s">
        <v>280</v>
      </c>
      <c r="E5" s="229" t="s">
        <v>69</v>
      </c>
      <c r="F5" s="229">
        <v>2800</v>
      </c>
      <c r="G5" s="236" t="s">
        <v>310</v>
      </c>
      <c r="H5" s="229">
        <v>2002</v>
      </c>
      <c r="I5" s="236" t="s">
        <v>281</v>
      </c>
      <c r="J5" s="237" t="s">
        <v>22</v>
      </c>
      <c r="K5" s="238" t="s">
        <v>388</v>
      </c>
      <c r="L5" s="239" t="s">
        <v>22</v>
      </c>
      <c r="M5" s="238" t="s">
        <v>388</v>
      </c>
      <c r="N5" s="208" t="s">
        <v>313</v>
      </c>
      <c r="Q5" s="247"/>
    </row>
    <row r="6" spans="1:17" s="4" customFormat="1" ht="40.5" customHeight="1">
      <c r="A6" s="234" t="s">
        <v>18</v>
      </c>
      <c r="B6" s="245" t="s">
        <v>282</v>
      </c>
      <c r="C6" s="235" t="s">
        <v>283</v>
      </c>
      <c r="D6" s="235" t="s">
        <v>284</v>
      </c>
      <c r="E6" s="229" t="s">
        <v>69</v>
      </c>
      <c r="F6" s="229">
        <v>1598</v>
      </c>
      <c r="G6" s="236" t="s">
        <v>308</v>
      </c>
      <c r="H6" s="229">
        <v>1998</v>
      </c>
      <c r="I6" s="236" t="s">
        <v>285</v>
      </c>
      <c r="J6" s="237" t="s">
        <v>22</v>
      </c>
      <c r="K6" s="238" t="s">
        <v>389</v>
      </c>
      <c r="L6" s="239" t="s">
        <v>22</v>
      </c>
      <c r="M6" s="238" t="s">
        <v>389</v>
      </c>
      <c r="N6" s="208" t="s">
        <v>313</v>
      </c>
      <c r="Q6" s="247"/>
    </row>
    <row r="7" spans="1:17" s="4" customFormat="1" ht="40.5" customHeight="1">
      <c r="A7" s="234" t="s">
        <v>19</v>
      </c>
      <c r="B7" s="245" t="s">
        <v>286</v>
      </c>
      <c r="C7" s="235" t="s">
        <v>287</v>
      </c>
      <c r="D7" s="235">
        <v>244</v>
      </c>
      <c r="E7" s="238" t="s">
        <v>69</v>
      </c>
      <c r="F7" s="229" t="s">
        <v>22</v>
      </c>
      <c r="G7" s="236" t="s">
        <v>310</v>
      </c>
      <c r="H7" s="229">
        <v>1981</v>
      </c>
      <c r="I7" s="236" t="s">
        <v>288</v>
      </c>
      <c r="J7" s="237" t="s">
        <v>22</v>
      </c>
      <c r="K7" s="240" t="s">
        <v>390</v>
      </c>
      <c r="L7" s="239" t="s">
        <v>22</v>
      </c>
      <c r="M7" s="240" t="s">
        <v>390</v>
      </c>
      <c r="N7" s="208" t="s">
        <v>313</v>
      </c>
      <c r="Q7" s="247"/>
    </row>
    <row r="8" spans="1:17" ht="36" customHeight="1">
      <c r="A8" s="234" t="s">
        <v>23</v>
      </c>
      <c r="B8" s="245" t="s">
        <v>289</v>
      </c>
      <c r="C8" s="241" t="s">
        <v>290</v>
      </c>
      <c r="D8" s="235" t="s">
        <v>291</v>
      </c>
      <c r="E8" s="229" t="s">
        <v>69</v>
      </c>
      <c r="F8" s="229" t="s">
        <v>306</v>
      </c>
      <c r="G8" s="236" t="s">
        <v>310</v>
      </c>
      <c r="H8" s="229">
        <v>1980</v>
      </c>
      <c r="I8" s="236" t="s">
        <v>292</v>
      </c>
      <c r="J8" s="237" t="s">
        <v>22</v>
      </c>
      <c r="K8" s="238" t="s">
        <v>391</v>
      </c>
      <c r="L8" s="239" t="s">
        <v>22</v>
      </c>
      <c r="M8" s="238" t="s">
        <v>391</v>
      </c>
      <c r="N8" s="208" t="s">
        <v>313</v>
      </c>
      <c r="Q8" s="247"/>
    </row>
    <row r="9" spans="1:17" s="4" customFormat="1" ht="39" customHeight="1">
      <c r="A9" s="234" t="s">
        <v>24</v>
      </c>
      <c r="B9" s="245" t="s">
        <v>293</v>
      </c>
      <c r="C9" s="235" t="s">
        <v>267</v>
      </c>
      <c r="D9" s="235" t="s">
        <v>294</v>
      </c>
      <c r="E9" s="238" t="s">
        <v>295</v>
      </c>
      <c r="F9" s="229">
        <v>1984</v>
      </c>
      <c r="G9" s="236" t="s">
        <v>311</v>
      </c>
      <c r="H9" s="229">
        <v>1993</v>
      </c>
      <c r="I9" s="236" t="s">
        <v>296</v>
      </c>
      <c r="J9" s="237" t="s">
        <v>22</v>
      </c>
      <c r="K9" s="238" t="s">
        <v>392</v>
      </c>
      <c r="L9" s="239" t="s">
        <v>22</v>
      </c>
      <c r="M9" s="238" t="s">
        <v>392</v>
      </c>
      <c r="N9" s="208" t="s">
        <v>313</v>
      </c>
      <c r="Q9" s="247"/>
    </row>
    <row r="10" spans="1:17" s="4" customFormat="1" ht="47.25" customHeight="1">
      <c r="A10" s="234" t="s">
        <v>25</v>
      </c>
      <c r="B10" s="245" t="s">
        <v>297</v>
      </c>
      <c r="C10" s="235" t="s">
        <v>298</v>
      </c>
      <c r="D10" s="235" t="s">
        <v>299</v>
      </c>
      <c r="E10" s="238" t="s">
        <v>276</v>
      </c>
      <c r="F10" s="229" t="s">
        <v>307</v>
      </c>
      <c r="G10" s="236" t="s">
        <v>311</v>
      </c>
      <c r="H10" s="229">
        <v>1997</v>
      </c>
      <c r="I10" s="236" t="s">
        <v>300</v>
      </c>
      <c r="J10" s="237" t="s">
        <v>22</v>
      </c>
      <c r="K10" s="240" t="s">
        <v>394</v>
      </c>
      <c r="L10" s="239" t="s">
        <v>22</v>
      </c>
      <c r="M10" s="240" t="s">
        <v>394</v>
      </c>
      <c r="N10" s="208" t="s">
        <v>313</v>
      </c>
      <c r="Q10" s="247"/>
    </row>
    <row r="11" spans="1:17" s="4" customFormat="1" ht="55.5" customHeight="1">
      <c r="A11" s="234">
        <v>10</v>
      </c>
      <c r="B11" s="245" t="s">
        <v>301</v>
      </c>
      <c r="C11" s="235" t="s">
        <v>302</v>
      </c>
      <c r="D11" s="235">
        <v>4848</v>
      </c>
      <c r="E11" s="238" t="s">
        <v>303</v>
      </c>
      <c r="F11" s="229">
        <v>-450</v>
      </c>
      <c r="G11" s="236" t="s">
        <v>22</v>
      </c>
      <c r="H11" s="229">
        <v>1981</v>
      </c>
      <c r="I11" s="236" t="s">
        <v>304</v>
      </c>
      <c r="J11" s="237" t="s">
        <v>22</v>
      </c>
      <c r="K11" s="238" t="s">
        <v>393</v>
      </c>
      <c r="L11" s="239" t="s">
        <v>22</v>
      </c>
      <c r="M11" s="238" t="s">
        <v>22</v>
      </c>
      <c r="N11" s="208" t="s">
        <v>313</v>
      </c>
      <c r="Q11" s="247"/>
    </row>
    <row r="12" spans="1:17" s="3" customFormat="1" ht="67.5" customHeight="1">
      <c r="A12" s="234">
        <v>11</v>
      </c>
      <c r="B12" s="245" t="s">
        <v>312</v>
      </c>
      <c r="C12" s="208" t="s">
        <v>316</v>
      </c>
      <c r="D12" s="208" t="s">
        <v>317</v>
      </c>
      <c r="E12" s="208" t="s">
        <v>315</v>
      </c>
      <c r="F12" s="242">
        <v>-3000</v>
      </c>
      <c r="G12" s="243" t="s">
        <v>22</v>
      </c>
      <c r="H12" s="243">
        <v>1999</v>
      </c>
      <c r="I12" s="243" t="s">
        <v>318</v>
      </c>
      <c r="J12" s="244" t="s">
        <v>22</v>
      </c>
      <c r="K12" s="238" t="s">
        <v>393</v>
      </c>
      <c r="L12" s="239" t="s">
        <v>22</v>
      </c>
      <c r="M12" s="238" t="s">
        <v>22</v>
      </c>
      <c r="N12" s="208" t="s">
        <v>313</v>
      </c>
      <c r="Q12" s="247"/>
    </row>
    <row r="14" spans="16:17" ht="15">
      <c r="P14" s="248"/>
      <c r="Q14" s="249"/>
    </row>
    <row r="16" ht="15">
      <c r="P16" s="24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2015-11-25T15:16:37Z</cp:lastPrinted>
  <dcterms:created xsi:type="dcterms:W3CDTF">2014-05-28T12:19:35Z</dcterms:created>
  <dcterms:modified xsi:type="dcterms:W3CDTF">2018-01-02T08:53:11Z</dcterms:modified>
  <cp:category/>
  <cp:version/>
  <cp:contentType/>
  <cp:contentStatus/>
</cp:coreProperties>
</file>